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filterPrivacy="1" defaultThemeVersion="124226"/>
  <xr:revisionPtr revIDLastSave="0" documentId="13_ncr:1_{3E26C556-F30F-4505-A822-B998B6F26E28}" xr6:coauthVersionLast="36" xr6:coauthVersionMax="36" xr10:uidLastSave="{00000000-0000-0000-0000-000000000000}"/>
  <bookViews>
    <workbookView xWindow="0" yWindow="0" windowWidth="38400" windowHeight="16365" xr2:uid="{00000000-000D-0000-FFFF-FFFF00000000}"/>
  </bookViews>
  <sheets>
    <sheet name="Feuil1" sheetId="1" r:id="rId1"/>
  </sheets>
  <calcPr calcId="191029"/>
</workbook>
</file>

<file path=xl/calcChain.xml><?xml version="1.0" encoding="utf-8"?>
<calcChain xmlns="http://schemas.openxmlformats.org/spreadsheetml/2006/main">
  <c r="F144" i="1" l="1"/>
  <c r="E144" i="1" l="1"/>
  <c r="B105" i="1" l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8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1" i="1"/>
  <c r="B110" i="1"/>
  <c r="B109" i="1"/>
  <c r="B108" i="1"/>
  <c r="B107" i="1"/>
  <c r="B106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0" i="1"/>
  <c r="B29" i="1"/>
  <c r="B26" i="1"/>
  <c r="B25" i="1"/>
  <c r="B23" i="1"/>
  <c r="B22" i="1"/>
  <c r="B21" i="1"/>
  <c r="B20" i="1"/>
  <c r="B18" i="1"/>
  <c r="B17" i="1"/>
</calcChain>
</file>

<file path=xl/sharedStrings.xml><?xml version="1.0" encoding="utf-8"?>
<sst xmlns="http://schemas.openxmlformats.org/spreadsheetml/2006/main" count="365" uniqueCount="347">
  <si>
    <t>Titre</t>
  </si>
  <si>
    <t>ISSN</t>
  </si>
  <si>
    <t>Nombre de numéros</t>
  </si>
  <si>
    <t>Mètres linéaires</t>
  </si>
  <si>
    <t>Numéros proposés et années correspondantes</t>
  </si>
  <si>
    <t>Proposition(s) de don(s)</t>
  </si>
  <si>
    <t>Etat de conservation</t>
  </si>
  <si>
    <t>Totaux</t>
  </si>
  <si>
    <t>Conditions de transfert demandées par le donateur</t>
  </si>
  <si>
    <t>Période de proposition</t>
  </si>
  <si>
    <t>A compléter et joindre à la demande envoyée à periodiques-aquitaine@u-bordeaux.fr</t>
  </si>
  <si>
    <t>PCP (réservé au CR)</t>
  </si>
  <si>
    <t xml:space="preserve">
Nom de l'établissement donateur : IRTS Nouvelle Aquitaine
</t>
  </si>
  <si>
    <t>Numéro RCR de l'établissement donateur : 335225201</t>
  </si>
  <si>
    <t>Date d'émission de la proposition : 05/05/2025</t>
  </si>
  <si>
    <t>Actes : cahiers d'action juridique bimestriels</t>
  </si>
  <si>
    <t>n.65 (1988) ; n.67/68 (1989)</t>
  </si>
  <si>
    <t>Actes de la recherche en sciences sociales / [directeur Pierre Bourdieu]</t>
  </si>
  <si>
    <t>n.20/21 (1978) ; n.86/87 (1991)</t>
  </si>
  <si>
    <t>Actif Service information rapide</t>
  </si>
  <si>
    <t>0154-3296</t>
  </si>
  <si>
    <t>79 (1982) ; 91 (1983) ; 141 (1988) ; 155/156, 162/163, 158 (1989) ; 122 (1986)</t>
  </si>
  <si>
    <t>Actif information</t>
  </si>
  <si>
    <t>n.2, 3 (1989) ; n.4-12 (1990) ; 51-60 (1994) ; 61-72 (1995) ; 73-84 (1996) ; 85/86, 87/88, 89/90, 91/92/93, 94/95 (1997) ; 96/97, 100/101, 102/103/104, 105/106; 107/108 (1998) ; 109/110/111, 112, 113/114, 115/116/117, 118/119, 120 (1999)</t>
  </si>
  <si>
    <t>Actions et recherches sociales : revue interuniversitaire de sciences et pratiques sociales / [Reseau interuniversitaire de formation de formateurs "Travailleurs sociaux"] ; [directeur de la publication et redacteur en chef Jacques Beauchard]</t>
  </si>
  <si>
    <t>n.3, 1988</t>
  </si>
  <si>
    <t>Actualite et dossier en sante publique</t>
  </si>
  <si>
    <t>n.1, 1992 ; n.2, 1993 ; n.3, 1993 ; n.5, 1993 ; n.6, 1994 ; n.7, 1994 ; n.8, 1994 ; n.9, 1994 ; n.10, 1995</t>
  </si>
  <si>
    <t>Actualites sociales hebdomadaires : ASH / Centres d'etudes, d'information et de documentation sociales et medico-sociales</t>
  </si>
  <si>
    <t>n.1738, 1991 ; n.1747, 1991 ; n.1752, 1991 ; n.1774, 1992 ; n.1776, 1992 ; n.1845, n.1857, 1993 ; n.1884, 1994 ; n.1892, 1994 ; n.1893, 1994 ; n.1939, 1995 ; n.1940, 1995 ; n.1941, 1995 ; n.1942, 1995 ; n.2065, 2066, 2070, 2074 1998 n.2094, 1998 ; n. 2147bis, 1999</t>
  </si>
  <si>
    <t>ASH Le Mag du travail social. Cahier 2</t>
  </si>
  <si>
    <t>1145-8690</t>
  </si>
  <si>
    <t>2160 (2000) ; 2664, 2687 (2010) ; 2864 (2014) ; 3175 (2020) ; 3194 (2021)</t>
  </si>
  <si>
    <t>Alternatives economiques : journal d'information critique sur l'actualite economique et sociale</t>
  </si>
  <si>
    <t>n.162, 1998 ; n.174, 1999 ; 228 (2004) ; 239 (2005)</t>
  </si>
  <si>
    <t>Annales de Vaucresson / Centre de formation et de recherche de l'education surveillee</t>
  </si>
  <si>
    <t>1970 ; 1971 ; 1972 ; n.29, 1988/2</t>
  </si>
  <si>
    <t>ANPASE numéros spéciaux</t>
  </si>
  <si>
    <t>0296-340X</t>
  </si>
  <si>
    <t>4 (1985)</t>
  </si>
  <si>
    <t xml:space="preserve">ANPASE </t>
  </si>
  <si>
    <t>1, 2, 3, 10 (1989)</t>
  </si>
  <si>
    <t>Apres-demain : journal mensuel de documentation politique</t>
  </si>
  <si>
    <t>n.295-296, 1987 ; n.360-361, 1994 ; n.373, 1995 ; n.413-414, 1999 ; n.415-416, 1999</t>
  </si>
  <si>
    <t>Aquitaine education permanente</t>
  </si>
  <si>
    <t>n.51, 1986 ; n.53, 1986 ; n.57, 1987 ; n.58, 1987 ; n.59, 1987 ; n.60, 1987 ; n.63, 1988 : n.64, 1988 ; n.65, 1988 ; n.67, 1988 ; n.68, 1988 ; n.69, 1989 ; n.70, 1989 ; n.72, 1989 ; n.73, 1989 ; n.74, 1989 ; n.75, 1990 ; n.76, 1990 ; n.78, 1990 ; n.80, 1990 ; n.81 1991 ; n.83, 1992 ; n.84, 1992 ; n.86, 1993 ; n.87, 1993 ; n.88, 1993 ; n.89, 1994 ; n.90, 1994 ; n.91, 1994 ; n.93, 1995 ; n.101, 1997</t>
  </si>
  <si>
    <t>0336-5816</t>
  </si>
  <si>
    <t>n.10, 1977; n.21 (1979); n.26, 1980; n.35, 1981</t>
  </si>
  <si>
    <t>n.97, 1988 ; n.110, 1989 ; n.123, 1991 ; n.155-156, 1995 ; n.174, 1997 ; n.177, 1998 ; n.181, 1998</t>
  </si>
  <si>
    <t>Avec</t>
  </si>
  <si>
    <t>n.1, 1991</t>
  </si>
  <si>
    <t>Bidipa : bulletin pour la documentation des informateurs des personnes agees de la Caisse regionale d'assurance maladie d'Aquitaine</t>
  </si>
  <si>
    <t>n.24, 1986 ; n.25, 1986 ; n.26, 1986 ; n.30, 1987 ; n.43, 1990 ; n.44, 1991 ; n.45, 1991 ; n.46, 1991 ; n.47, 1991 ; n.48, 1992 ; n.50, 1992 ; n.51, 1993 ; n.52, 1993 ; n.54, 1993 ; n.56, 1994 ; n.57, 1994 ; n.59, 1995 ; n.61, 1995 ; n.62, 1995 ; n.64, 1996 ; n.69, 1997 ; n.70, 1997</t>
  </si>
  <si>
    <t>Bulletin de psychologie / [edite par le] Groupe d'etudes de psychologie de l'Universite de Paris</t>
  </si>
  <si>
    <t>n. 314, 315, 1974-1975</t>
  </si>
  <si>
    <t>Bulletin du CLCJ</t>
  </si>
  <si>
    <t>n.4, 1985; n.27, 1991</t>
  </si>
  <si>
    <t>Cahiers de l'Actif</t>
  </si>
  <si>
    <t>n.174-175, 1990 ; n.184-185, 1991 ; n.199, 1992 ; n.210-211, 1993 ; n.220-221, 1994 ; n.222-223, 1994 ; n. 232-233, 1995 ; n.244-245, 1996 ; n.246-247, 1996 ; n.248-249, 1997 ; n.250-251 vol.1, 1997 ;  n.250-251 vol.2, 1997 ; n.252-253, 1997</t>
  </si>
  <si>
    <t>Cahiers du CTNERHI</t>
  </si>
  <si>
    <t>n.12, 1980 ; n.20, 1982 ; n.36, 1986 ; n.67-68; 1995</t>
  </si>
  <si>
    <t>Champ social</t>
  </si>
  <si>
    <t>n.12, 1974 ; n.13, 1975 ; n.15, 1975</t>
  </si>
  <si>
    <t>Chronique sociale de France</t>
  </si>
  <si>
    <t>n.6, 1973</t>
  </si>
  <si>
    <t>COMM. Community work and communication</t>
  </si>
  <si>
    <t>n.8 (1980)</t>
  </si>
  <si>
    <t>Communes modernes</t>
  </si>
  <si>
    <t>n.362/363 (1993)</t>
  </si>
  <si>
    <t>n.85 (1990) , n.86 (1990) , n.88 (1991)</t>
  </si>
  <si>
    <t>Connexions : psychosociologie, sciences humaines</t>
  </si>
  <si>
    <t>n.53 (1989)</t>
  </si>
  <si>
    <t>Contradictions</t>
  </si>
  <si>
    <t>n.14 (1977) ; n.63 (1990) ; n.67 (1992)</t>
  </si>
  <si>
    <t>Correspondance municipale : revue mensuelle d'information et d'action communale, municipale et sociale</t>
  </si>
  <si>
    <t>n.271 (1986)</t>
  </si>
  <si>
    <t>Cultures en mouvement</t>
  </si>
  <si>
    <t>n.13, n.14, n.16, n.17 (1999)</t>
  </si>
  <si>
    <t>Declic : le magazine de la famille et du handicap</t>
  </si>
  <si>
    <t>n.44 (1998)</t>
  </si>
  <si>
    <t>n.2 (1977) ; n.1 (1980) ; n.1 (1981)</t>
  </si>
  <si>
    <t>Dialogue : [etudes et recherches sur les problemes du couple] / revue trimestrielle editee par l'Association francaise des centres de consultation conjugale</t>
  </si>
  <si>
    <t>n.45 (1974) ; n.70 (1980) ; n.124 (1994)</t>
  </si>
  <si>
    <t>Dirigeant</t>
  </si>
  <si>
    <t>n.12 (1992) ; n.25 (1995) ; n.35 (1998) ; n.41 (1999)</t>
  </si>
  <si>
    <t>Doc'AMP : la revue pratique des aides medico-psychologiques</t>
  </si>
  <si>
    <t>6 (2010)</t>
  </si>
  <si>
    <t>Doc-info</t>
  </si>
  <si>
    <t>N.4, 5, 6, 7 (1987), n.8, 9, 10 (1988) ; n.12, 13, 14 (1989) ; n.16, n.17 (1990) ; n.21 (1992); n.19 (1991)</t>
  </si>
  <si>
    <t>Dossiers de l'education : revue des sciences de l'education de l'Universite de Toulouse Le Mirail / Association pour le developpement et la recherche en education</t>
  </si>
  <si>
    <t>n.5 (1984) ; n.6 (1984)</t>
  </si>
  <si>
    <t>Droit social</t>
  </si>
  <si>
    <t>n. 4 (1975)</t>
  </si>
  <si>
    <t>Ecole des parents / revue editee par la Federation nationale des ecoles des parents et des educateurs ; directeur de la publication Vincent de Vathaire</t>
  </si>
  <si>
    <t>n. 8 (supp) (1966) ; n.3, 4, 5, 7, 8, 9 (1972) ; n.1,3, 4, 5, 6, 7, 8, 9, 10 (1973) ; n.1, 2, 3 , 4, 5, 6, 7, 9, 10 (1974) ; n.2, 3, 4 (1975) ; 7 (1977) ; n.3 (1986) ;  catalogues 88-89  et 89/90 ; n.11 (1997) ; n.2, 5 (1999)</t>
  </si>
  <si>
    <t>Economie &amp; statistique : revue mensuelle / Institut national de la statistique et des etudes economiques</t>
  </si>
  <si>
    <t>n.254 (1991)</t>
  </si>
  <si>
    <t>Economie et humanisme</t>
  </si>
  <si>
    <t>264 (1982)</t>
  </si>
  <si>
    <t>Educateurs specialises : cahiers de l'U.N.A.E.D.E.</t>
  </si>
  <si>
    <t>31 (1968), 34 (1969), 38 (1970)39/40 (1970), 41 (1970), 42 (1971), 46/47 (1972), 48 (1972)</t>
  </si>
  <si>
    <t>Education et developpement</t>
  </si>
  <si>
    <t>n.63 (1970), 64 (1971) ; 79 (1972) ; 84, 88 (1973) ; 95, 96 (1974) ; 99, 100, 101, 2 102, 103, 104, 105 (1975)</t>
  </si>
  <si>
    <t>49/50 (1979), 76 (1984), 85 (1986), 116 (1993), 122 (1995)</t>
  </si>
  <si>
    <t>Education physique et sport / Comite d'etudes et d'informations pedagogiques de l'education physique et du sport</t>
  </si>
  <si>
    <t xml:space="preserve">n.109 (1971) </t>
  </si>
  <si>
    <t>Emergences</t>
  </si>
  <si>
    <t>n. 45/46 (1996) ; n.51/52 (1997)</t>
  </si>
  <si>
    <t>n.4 (1991)</t>
  </si>
  <si>
    <t>Enfant d'abord / Groupe de recherche et d'action pour la petite enfance</t>
  </si>
  <si>
    <t>n.17/18/18 (1978) ; n.37/38 (1981) : n.97, 99, 101 (1985) ; n.103, 106 (1986) ; n.151 (1991) ; n.187, 192, 193 (1995) ; n.200 (1996)</t>
  </si>
  <si>
    <t>EPS : education physique et sport / Comite d'etudes et d'informations pedagogiques de l'education physique et du sport, ecole normale superieure d'education physique et sportive [de Chatenay-Malabry]</t>
  </si>
  <si>
    <t>n.151, 152, 153, 154 (1978) ; n.196 (1985)</t>
  </si>
  <si>
    <t>Espaces &amp; familles</t>
  </si>
  <si>
    <t>n.1, 2, 3, 5, 6, 7, 8/9, 10, 11, 13/14, 15, 16, 17, 18, 30</t>
  </si>
  <si>
    <t>n.5 (1974) ; n.2 (1982 ; n.1 (1992)</t>
  </si>
  <si>
    <t>Etudes psychotherapiques : revue trimestrielle</t>
  </si>
  <si>
    <t>n.4  (1991) ; n.6 (1992)</t>
  </si>
  <si>
    <t>Femmes en mouvements</t>
  </si>
  <si>
    <t>n.7 (1978)</t>
  </si>
  <si>
    <t>Formation developpement</t>
  </si>
  <si>
    <t>n.77 (1986), n.78 (1987)</t>
  </si>
  <si>
    <t>Formation sante, social</t>
  </si>
  <si>
    <t>n.6, n.7, n.8, n.9 (1991), n.11 (1992), n.15 (1993), n.18, 19, 20, n.21 (1994), n.22, 23, n.24, 25 (1995), n.26, 28, 29 (1996), n.30, n.31, 32, n.33 (1997), n.35, 36, 37 (1998), n.38, 39, 40 (1999)</t>
  </si>
  <si>
    <t>Formations sociales actualites</t>
  </si>
  <si>
    <t>n.6 , n.7 , n.8 (1998) , n. 9, n.10 (1999)</t>
  </si>
  <si>
    <t>Forum / Comite de liaison des centres de formation permanente et superieure en travail social</t>
  </si>
  <si>
    <t xml:space="preserve">n.16 (1980) ; n.18, 19 (1981) ; n.29 (1984) ; n.31, 33, 34 (1985) ; n.35, 36, 38 (1986) ; n.42 (1987) ; n.44, 45/46 (1988) ; n.50 (1989), n.51, n.52, n.53 (1990) ; n.55, n.56, n.57, n.58 (1991) ; n.59, 60, 61/62 (1992) ; n.63, 65, 66 (1993) ; n.69, 70 (1994) ; n.74 (1995), n.83 (1998) ; </t>
  </si>
  <si>
    <t>72 (1972)</t>
  </si>
  <si>
    <t>HCEIA actualite</t>
  </si>
  <si>
    <t>1 ; 3/4 (1990) ; 1, 2, 4 (1991) ; 1 (1992)</t>
  </si>
  <si>
    <t>Hommes &amp; migrations</t>
  </si>
  <si>
    <t>1219 (1999)</t>
  </si>
  <si>
    <t>Hommes et migrations. Documents</t>
  </si>
  <si>
    <t>1030 (1982) ; 1059, 1060, 1061 (1983) ; 1062 (1984)</t>
  </si>
  <si>
    <t>IASS la revue</t>
  </si>
  <si>
    <t>4 (1993) ; 5, 7 (1994) ; 12, 13 ; 15 (1996) ; 19 (1997) ; 20 ; 21 ; 22 (1998) ; 23, 25, 26, 27</t>
  </si>
  <si>
    <t>Information psychologique</t>
  </si>
  <si>
    <t>40 (1970); 47 (1972)</t>
  </si>
  <si>
    <t>Informations sociales : bulletin mensuel a l'usage des services sociaux</t>
  </si>
  <si>
    <t>4 (1958) ; 10/11(1959) ; 2, 4, 5, 11/12 (1960) ; 6 (1967) ; 2/3 , 5/6, 11, 12 (1969) ; 1/2, 3, 4/5 (1970) ; 1, 9 (1971) ; 1/2, 3, 4, 5, 6/7,  8, 9, 10, 11, 12,  (1972) ;4, 7 , 8, 9 (1973) ; 1/2 ; 3, 4/5, 6, 7, 8, 9, 10, 11, 12 (1974) ; 11/12 (1975) ; 1/2, 3, 4, 5/6, 9/10, 11 (1976) ; 1/2 (1977) ; 11 (1978) ; 3 (1981)</t>
  </si>
  <si>
    <t>ITA : Insertion et travail adapte</t>
  </si>
  <si>
    <t>60 (1988)</t>
  </si>
  <si>
    <t>Journal de psychologie normale et pathologique / directeurs Pierre Janet, Georges Dumas</t>
  </si>
  <si>
    <t>2 (1974) ; 1, 3, 4 (1975) ; 1, 2, 3/4 (1976)</t>
  </si>
  <si>
    <t>Liaisons / Association nationale des educateurs de jeunes inadaptes</t>
  </si>
  <si>
    <t>49 (1964) ; 54, 56 (1965) ; 57, 58, 59 (1966) ; 61 (1967) ; 65, 66 (1968) ; 68 (1969) ; 71, 72, 73 (1970) ; 76 (1971) ; 79, 82 (1972) ; 83, 85/86 (1973) ; 88, 89 (1974) ; 92/93 (1975) ; 96/97, 98 (1976) ; 14, 15 (1982-1983) ; 23/24 (1984)</t>
  </si>
  <si>
    <t>Liaisons Informations Réflexions</t>
  </si>
  <si>
    <t>0245-6060</t>
  </si>
  <si>
    <t>n.25 (1977); n.26, 27, 29, 30, 31, 32, 33, 34, 35, 36 (1978)</t>
  </si>
  <si>
    <t>Liaisons sociales. Bref social</t>
  </si>
  <si>
    <t>9939, 10008 (1987) ; 10594 (1989) ; 10857 (1990)</t>
  </si>
  <si>
    <t>Lien social : "le forum social du jeudi" / [Directeur de la publication  et de la redaction Jean-Luc Martinet ; redactrice en chef Monique Castro]</t>
  </si>
  <si>
    <t>1, 3, 4, 5, 6, 8, 9 , 10, 11 (1988) ; 12, 13, 19, 20, 49, 57 (1989) ; 120, 129, 139, 141, 145, 150 (1991) ; 151, 155, 160, 161 (1992) ; 229 (1993) ; 271 (1994), 321 (1995) ; 341 (1996) ; 401, 408, 413, 414, 419 (1997) ; 478, 494, 498 (1999)</t>
  </si>
  <si>
    <t>Marge</t>
  </si>
  <si>
    <t>54/55 (1983)</t>
  </si>
  <si>
    <t>sept à déc 89 ; HS sept89 ; janv à oct 1991 ; mai à juil 91 ; 5, 6, 7, 8, 9 (1992) ; 9 (1992) ; 2, 25/26, 27, 28, 30 (1994) ; 32, 38 (1995) ; 48/49 (1997) ; 54 (1998) ; 55, 58 (1999)</t>
  </si>
  <si>
    <t>MIRE information / Ministere des affaires sociales et de la solidarite nationale, Mission Recherche experimentation</t>
  </si>
  <si>
    <t>27/28 ; 30 ; 32/33 ; 34 ; 35 ; 36 ; 37 ; 39 ; 40</t>
  </si>
  <si>
    <t>Neuropsychiatrie de l'enfance et de l'adolescence</t>
  </si>
  <si>
    <t>9 (1980) ; 11/12 (1981)</t>
  </si>
  <si>
    <t>Observatoire</t>
  </si>
  <si>
    <t>n.2 (1993)</t>
  </si>
  <si>
    <t>Ouvertures</t>
  </si>
  <si>
    <t>31 (1988) ; 37, 38, 39 (1989) ; 1 (1992) ; 1, 2 (1994)</t>
  </si>
  <si>
    <t>PEPS. Paroles et pratiques sociales</t>
  </si>
  <si>
    <t>3, 4, 5, 6, 7, 8, 9, 10, 11, 12, 13, 14, 18, 41, 47, 48, 49, 52/53, 54/55, 56/57, 58/59</t>
  </si>
  <si>
    <t>Perspectives psychiatriques / Groupe d'etudes de psychiatrie et neurologie</t>
  </si>
  <si>
    <t>75 (1980) ; 100 (1985) ; 49 (2010)</t>
  </si>
  <si>
    <t>Population : revue trimestrielle / Institut national d'etudes demographiques</t>
  </si>
  <si>
    <t>n.2 1987</t>
  </si>
  <si>
    <t>Pour : enquetes et temoignages</t>
  </si>
  <si>
    <t>120 (1989) ; 124, 125/126 (1990) ; 127/128 (1991) ; 154 (1997)</t>
  </si>
  <si>
    <t>Projet : civilisation, travail, economie</t>
  </si>
  <si>
    <t>98 ; 146</t>
  </si>
  <si>
    <t>12-14 ; 15 ; 16 ; 17 ; 18, reliure 19 à 20</t>
  </si>
  <si>
    <t>Quart monde</t>
  </si>
  <si>
    <t>135 (1990)</t>
  </si>
  <si>
    <t>Readaptation : organe du Centre national d'information pour la readaptation et du Bureau universitaire de statistique et de documentation scolaires et professionnelles</t>
  </si>
  <si>
    <t>51, 52 (1958), 170 (1970), 178, 182 (1971),252, 253, 254, 255 (1978), 324 (1985), 345 (1987), 357 (1989)</t>
  </si>
  <si>
    <t>Realites familiales / Union nationale des associations familiales</t>
  </si>
  <si>
    <t>6 (1988), 33 (1994), 35/36 (1995), 41, 42/43, 45 (1997), 46, 48/49 (1998), 50 (1999)</t>
  </si>
  <si>
    <t>Recherche sociale / FORS</t>
  </si>
  <si>
    <t>31 (1970) ; 33/34 (1971) ; 45, 47 (1973) ; 51, 52 (1974) ; 56 (1975) ; 57 (1976)</t>
  </si>
  <si>
    <t>Recherches et previsions / [CNAF, Caisse nationale des allocations familiales ; directeur de la publication Philippe Georges</t>
  </si>
  <si>
    <t>index 1 à 17 (1985/89) ; 17 (1989) ; 20, 21, 22/23 (1990)</t>
  </si>
  <si>
    <t>199/200, 202, 204/205, 206/20- (19868) ; 217 (1969) ; 218/219, 223/224, 225/226 (1970) ; 228, 242/243, 244/246 (1972) ; 249/250, 254, 255/260 (1973), 255/256, 262/263/264 (1974) ; 265/266/264, 268/269/270, 271/272/273, 274/275, 276 (1975) ; 2117/278/279, 281/282/283, 284/285 (1977)</t>
  </si>
  <si>
    <t>Regards sur l'economie familiale</t>
  </si>
  <si>
    <t>33 (1989) ; 34 (1990) ; 38 (1991)</t>
  </si>
  <si>
    <t>Rencontre : cahiers du travailleur social / Mouvement chretien de professions sociales</t>
  </si>
  <si>
    <t>7 (1973) ; 27 (1978) ; 57 (1986) : 83 (1992)</t>
  </si>
  <si>
    <t>Reperes</t>
  </si>
  <si>
    <t>n.12 (1996)</t>
  </si>
  <si>
    <t>Revue d'action sociale</t>
  </si>
  <si>
    <t>1 (1988)</t>
  </si>
  <si>
    <t>Revue de gerontologie d'expression francaise</t>
  </si>
  <si>
    <t>n.2, n.3 (1974)</t>
  </si>
  <si>
    <t>revue de l'APAJH</t>
  </si>
  <si>
    <t>10 (1986), 92 (2006)</t>
  </si>
  <si>
    <t>Revue psychologique appliquée</t>
  </si>
  <si>
    <t>0035-1709</t>
  </si>
  <si>
    <t>n.22-1 à 4 (1972); n.23-1 (1973)</t>
  </si>
  <si>
    <t>Revue de neuropsychiatrie infantile et d'hygiene mentale de l'enfance</t>
  </si>
  <si>
    <t>n.1/2, 5, 6, 7/8, 12 (1971) ; n.1-12 (1975)</t>
  </si>
  <si>
    <t>Revue europeenne du handicap mental</t>
  </si>
  <si>
    <t>6 (1995)</t>
  </si>
  <si>
    <t>Revue francaise de service social / [Association nationale des assistances sociales et assistants sociaux]</t>
  </si>
  <si>
    <t>90, 92 (1971) ; 93 (1972) ; 109, 110 (1976) ; 113, 114 (1977) ; 119, 120 (1978) ; 121, 123, 124 (1979) ; 125, 126, 127 (1980) ; 131 (1981) ; 132, 133, 135 (1982) ; 139/140 , 141/142, 143 (1984) ; 144/145 (1985) ; 148/149 (1986) ; 150/151 (1987) ; 155 (1988) ; 156 (1990) ; 171 (1993) ; 203 (2001) ; 205 (2002) ; 210 (2003) ; 214, 215 (2004) ; 217, 219 (2005) ; 215 (2004) ; 223/224 (2006/7)</t>
  </si>
  <si>
    <t>Revue francaise de sociologie</t>
  </si>
  <si>
    <t>3 (2011)</t>
  </si>
  <si>
    <t>Revue francaise des affaires sociales : revue editee par le Ministere des affaires sociales</t>
  </si>
  <si>
    <t>n.1, 2, 4, HS (1990) ; n.3 (1991) ; n.2, 4 (1992) ; n.1, 2, 3, HS (1993) ; 3/4 (1999)</t>
  </si>
  <si>
    <t>Revue internationale d'action communautaire</t>
  </si>
  <si>
    <t xml:space="preserve">17/57, 18/58 (1987) </t>
  </si>
  <si>
    <t>Revue trimestrielle de droit sanitaire et social</t>
  </si>
  <si>
    <t>n.25-28 (1971)</t>
  </si>
  <si>
    <t>Rue : le magazine contre l'exclusion</t>
  </si>
  <si>
    <t>30 (1996)</t>
  </si>
  <si>
    <t>Sante de l'homme / Comite francais d'education pour la sante</t>
  </si>
  <si>
    <t>268, 269 , 273 ; 274-278 ; 281-283 ; 287-296 ; 299, 317</t>
  </si>
  <si>
    <t>Sante publique / [edite par] la SFSP</t>
  </si>
  <si>
    <t>3 (1997) ; 1 (1999)</t>
  </si>
  <si>
    <t>12/13 (1947), 21, 24 (1948), 28/29, 30, 31, 32, 33, 34/35, 36 (1949), 1, 3/4, 5, 6, 7, 8, 9/10 (1950), 1, 2/3, 4, 5, 9/10 (1951), 1, 2, 3/4, 5/6, 7, 8/9/10 (1952), 1/2, 4, 5/6, 9/10 (1953), 5, 8 (1954), 1/2/3, 4, 5/6, 7/8, 9/10 (1955), 1/2/3, 4, 5/6, 7/8, 9/10 (1956), 6, 7/8, 9, 10 (1957), 1/2/3, 4, 5/6, 7/8, 9/10 (1958), 1/2/3, 4, 5/6, 7/8, 9/10 (1959), 1/2/3, 4/5, 6, 7/8, 9/10 (1960), 1/2/3, 4, 5/6, 7/8, 9/10 (1961), 1/2/3, 4, 5/6, 7, 8, 9/10 (1962), 1/2/3, 5/6, 7/8, 9, 10 (1963), 1/2, 3/4/5, 6/7, 10 (1964), 1/2/3, 7/8, 9/10 (1965), 4, 5/6, 7/8, 9/10 (1966), 1, 2/3/4, 7 (1967), 1, 4/5/6, 7, 8, 9/10 (1968), 1/2, 7, 8 (1969), 5/6, 7/8, 9/10 (1970), 1/2, 3, 5/6, 7/8 (1971), 2/3, 4, 5/6, 7/8 (1972), 1/2, 3/1, 5/6, 7/8, 9/10 (1973), 1/2, 5/6, 7/8, 9/10 (1974), 3/7 (1976), 3/4/5, 8/9/10 (1977), 2 (1978), 2, 3, 4, 5 (1980), 5 (1981), 1 (1983), 1 (1997), 2 (2000)</t>
  </si>
  <si>
    <t>Sciences humaines / Association de formation, d'etudes et de recherches en sciences humaines</t>
  </si>
  <si>
    <t>70 (1997)</t>
  </si>
  <si>
    <t>Sciences sociales et sante / [publie par l'Association pour le developpement des sciences sociales de la sante (ADESSS)]</t>
  </si>
  <si>
    <t>n.1-4 (1987) ; n.1 (1995) ; n.2 (1999)</t>
  </si>
  <si>
    <t>Service social : organe de l'Institut d'etudes sociales de l'Etat a Bruxelles / A. Racine, red. en chef</t>
  </si>
  <si>
    <t>n.2 (1962) ; n. 1 (1968) ; n.6 (1969) ; n.6 (1970) ; n.4, 5 (1971) ; n.1/2 (1975)</t>
  </si>
  <si>
    <t>Sesame : bulletin de l'ASITP / Association au service des inadaptes ayant des troubles de la personnalite</t>
  </si>
  <si>
    <t>1162-986X</t>
  </si>
  <si>
    <t>n.129 (1998) : n.131/133 (1999) ; 134 (2000)</t>
  </si>
  <si>
    <t>Sociologie du travail / [publiee par l'Association pour le developpement de la sociologie du travail]</t>
  </si>
  <si>
    <t>n. 4 (1974) ; n.2, 3 (1975) , 4 (2002) ; 2 (2013)</t>
  </si>
  <si>
    <t>Solidaritè santé. Etudes statistiques</t>
  </si>
  <si>
    <t>0764-4493</t>
  </si>
  <si>
    <t>n.3 (1995)</t>
  </si>
  <si>
    <t>TAS Techniques d'actions sociales</t>
  </si>
  <si>
    <t>n.9, 10, 13, 15, 16</t>
  </si>
  <si>
    <t>Territoires : correspondance municipale / [Association pour la democratie et l'education locale et sociale]</t>
  </si>
  <si>
    <t>n.400-401 (1999)</t>
  </si>
  <si>
    <t>Therapie familiale : revue internationale d'associations francophones</t>
  </si>
  <si>
    <t>n.2, 3 (1989) ; n.1 (1992) ; n.1 (1993) ; n.1, 2 (1994), 1 (2000)</t>
  </si>
  <si>
    <t>Topique : revue freudienne</t>
  </si>
  <si>
    <t>n.44 (1989)</t>
  </si>
  <si>
    <t>Travail &amp; securite / Institut national de recherche et de securite</t>
  </si>
  <si>
    <t>n.496 (1992)</t>
  </si>
  <si>
    <t>Travail social actualites</t>
  </si>
  <si>
    <t xml:space="preserve">100, 104 (1985) ; 112, suppl 122, 144 (1986) ; 180, 194, 195 (1987) ; 204, 236 (1988) ; 305, 340 -1990) ; 399 (1992) ; 457, 474, 476, 476 (1993)  </t>
  </si>
  <si>
    <t>TSA hebdo : la revue des professionnels de l'action sociale et sanitaire</t>
  </si>
  <si>
    <t xml:space="preserve"> 562 (1995) ; 584 (1996) ; 658, 660, 666 (1997) ; 683 (1998) ; 724, 732, 750 ; 752, 755, 765 (1999) ; 821, 825, 837, 853 (2001) ; 893 (2002) ; 940 (2003) ; 1132, 1133 (2007)</t>
  </si>
  <si>
    <t>Union regionale : bulletin d'information de l'URIOPSS Aquitain</t>
  </si>
  <si>
    <t>11 (1950)</t>
  </si>
  <si>
    <t>Union sociale</t>
  </si>
  <si>
    <t>(1979)  292 ;  (1983) 343 ;  (1988) 8</t>
  </si>
  <si>
    <t>Vers l'education nouvelle : revue des Centres d'entrainement aux methodes d'education active [CEMEA]</t>
  </si>
  <si>
    <t>(1994) 463, 464, 465, 466, 467 ; (1995) 468 ; (1996) 473, 474, 475</t>
  </si>
  <si>
    <t>Vie sociale : cahiers du CEDIAS</t>
  </si>
  <si>
    <t>(1976) 5 ; (1981) 1 ; (1991) 1/2, 3/4, 5/6 ; (1992) 1/2, 5/6, 7/8  ; (1993) 5/6, 7/8 ; (1995) 1/2, 3, 5 ; (1996) 1, 2/3, 4 ; 3, 5, 6 (2000) ; 1 (2011)</t>
  </si>
  <si>
    <t>Vivre ensemble / le journal de l'Unapei</t>
  </si>
  <si>
    <t>(1991) 4, 5, 7/8 ; (1992) 11, 12, 14, 13 ; (1993) 15, 16, 17</t>
  </si>
  <si>
    <t>MSH informations / prepare par le Service d'echange d'informations scientifiques</t>
  </si>
  <si>
    <t>50 (1986)</t>
  </si>
  <si>
    <t>Actes psychanalyse et société</t>
  </si>
  <si>
    <t>"en cours"</t>
  </si>
  <si>
    <t>n.8 (1993)</t>
  </si>
  <si>
    <t>0397-2062</t>
  </si>
  <si>
    <t>PCDroit ,PCBre ,PCFC ,PCRA ,PCAuv ,PCLim ,PCNPDC</t>
  </si>
  <si>
    <t>PCDroit ,PCNPDC</t>
  </si>
  <si>
    <t>PCRA ,PCMed</t>
  </si>
  <si>
    <t>PCAuv ,PCMed</t>
  </si>
  <si>
    <t>PCBre ,PCBo ,PCEco ,PCLim</t>
  </si>
  <si>
    <t>PCAuv ,PCNPDC</t>
  </si>
  <si>
    <t>PCRA ,PCNPDC</t>
  </si>
  <si>
    <t>PCSTAPS ,PCRA ,PCAuv ,PCLim ,PCLR</t>
  </si>
  <si>
    <t>PCPsy ,PCPL</t>
  </si>
  <si>
    <t>PCBre ,PCRA ,PCAuv ,PCPL ,PCMed</t>
  </si>
  <si>
    <t>PCDroit ,PCRA ,PCAuv</t>
  </si>
  <si>
    <t>PCNPDC</t>
  </si>
  <si>
    <t>PCBre ,PCGeo ,PCAuv</t>
  </si>
  <si>
    <t>PCBre ,PCRA ,PCAuv</t>
  </si>
  <si>
    <t>Personne en charge de ce dossier : Elisabeth FAURE</t>
  </si>
  <si>
    <t>Prénom Nom : Elisabeth FAURE</t>
  </si>
  <si>
    <t>Téléphone : 05 56 84 20 94</t>
  </si>
  <si>
    <t>Date limite de réception des réponses (avant désherbage) : 13/06/2025</t>
  </si>
  <si>
    <t>PCMed</t>
  </si>
  <si>
    <t>PCRA</t>
  </si>
  <si>
    <t>PCPsy</t>
  </si>
  <si>
    <t>PCBre ,PCRA</t>
  </si>
  <si>
    <t>PCPsy ,PCBre ,PCGE ,PCUR ,PCRA ,PCCAPI ,PCPL</t>
  </si>
  <si>
    <t>PCRA ,PCNPDC ,PCMed</t>
  </si>
  <si>
    <t>PCUR ,PCRA ,PCAuv ,PCPL ,PCMed</t>
  </si>
  <si>
    <t>PCBre ,PCGE ,PCBo ,PCEco ,PCNPDC</t>
  </si>
  <si>
    <t>PCMP ,PCFC ,PCRA ,PCAuv ,PCNPDC</t>
  </si>
  <si>
    <t>PCBre ,PCBo ,PCNPDC</t>
  </si>
  <si>
    <t>PCBo ,PCAuv ,PCLim ,PCNPDC</t>
  </si>
  <si>
    <t>PCBre ,PCFC ,PCBo ,PCUR ,PCAuv</t>
  </si>
  <si>
    <t>PCPsy ,PCRA ,PCCAPI ,PCAuv ,PCPL</t>
  </si>
  <si>
    <t>PCMP ,PCNPDC</t>
  </si>
  <si>
    <t>PCGE ,PCFC ,PCBo</t>
  </si>
  <si>
    <t>PCPsy ,PCRA</t>
  </si>
  <si>
    <t>PCBre ,PCUR ,PCRA ,PCLim ,PCNPDC ,PCMed</t>
  </si>
  <si>
    <t>PCBre ,PCUR ,PCRA ,PCAuv ,PCPL ,PCMed</t>
  </si>
  <si>
    <t>PCPsy ,PCBre</t>
  </si>
  <si>
    <t>PCSTAPS ,PCFC ,PCRA ,PCAuv ,PCLim</t>
  </si>
  <si>
    <t>PCRA ,PCAuv</t>
  </si>
  <si>
    <t>PCGE ,PCBo ,PCUR ,PCRA ,PCCAPI ,PCAuv ,PCLim ,PCNPDC</t>
  </si>
  <si>
    <t>PCBre ,PCMed</t>
  </si>
  <si>
    <t>PCDroit</t>
  </si>
  <si>
    <t>PCBre ,PCGE ,PCFC ,PCBo ,PCEco ,PCCAPI ,PCAuv ,PCNPDC</t>
  </si>
  <si>
    <t>PCPsy ,PCBre ,PCRA ,PCCAPI ,PCAuv ,PCPL</t>
  </si>
  <si>
    <t>PCBre</t>
  </si>
  <si>
    <t>Rééducation : revue francaise de l'enfance délinquante, déficiente et en danger moral</t>
  </si>
  <si>
    <t>PCBre ,PCBo ,PCUR ,PCRA</t>
  </si>
  <si>
    <t>PCBre ,PCGE ,PCBo ,PCUR ,PCLim</t>
  </si>
  <si>
    <t>PCBre ,PCCAPI ,PCNPDC</t>
  </si>
  <si>
    <t>PCAuv</t>
  </si>
  <si>
    <t>PCBre ,PCFC ,PCRA ,PCAuv ,PCNPDC</t>
  </si>
  <si>
    <t>PCFC</t>
  </si>
  <si>
    <t>PCNPDC ,PCMed</t>
  </si>
  <si>
    <t>PCMP ,PCGE ,PCBre ,PCFC ,PCBo ,PCRA ,PCCAPI ,PCLim ,PCNPDC</t>
  </si>
  <si>
    <t>PCBre ,PCBo ,PCFC ,PCGeo ,PCAuv</t>
  </si>
  <si>
    <t>PCRA ,PCAuv ,PCMed</t>
  </si>
  <si>
    <t>PCBre ,PCNPDC</t>
  </si>
  <si>
    <t>ENAP - Agen</t>
  </si>
  <si>
    <t>Mél : e.faure@irtsnouvelleaquitaine.fr</t>
  </si>
  <si>
    <t xml:space="preserve">Autrement. Serie Mutations </t>
  </si>
  <si>
    <t xml:space="preserve">Communication et langages : medias, publicite, graphisme, sociologie, formation / publie par le Centre d'etudes et de promotion de la lecture </t>
  </si>
  <si>
    <t xml:space="preserve">Education permanente </t>
  </si>
  <si>
    <t>Empan / [Association regionale pour la sauvegarde de l'enfant, de l'adolescent et de l'adulte]</t>
  </si>
  <si>
    <t xml:space="preserve">Esprit : revue internationale / directeur Emmanuel Mounier </t>
  </si>
  <si>
    <t xml:space="preserve">Mascaret </t>
  </si>
  <si>
    <t xml:space="preserve">Psychologie scolaire : Bulletin de l'Association francaise des psychologues scolaires </t>
  </si>
  <si>
    <t xml:space="preserve">Sauvegarde de l'enfance </t>
  </si>
  <si>
    <r>
      <t xml:space="preserve">Formulaire PCAq de </t>
    </r>
    <r>
      <rPr>
        <b/>
        <sz val="22"/>
        <rFont val="Calibri"/>
        <family val="2"/>
        <scheme val="minor"/>
      </rPr>
      <t>propositions</t>
    </r>
    <r>
      <rPr>
        <b/>
        <sz val="16"/>
        <rFont val="Calibri"/>
        <family val="2"/>
        <scheme val="minor"/>
      </rPr>
      <t xml:space="preserve"> de dons</t>
    </r>
  </si>
  <si>
    <r>
      <rPr>
        <sz val="12"/>
        <rFont val="Calibri"/>
        <family val="2"/>
        <scheme val="minor"/>
      </rPr>
      <t xml:space="preserve">Proposition n° </t>
    </r>
    <r>
      <rPr>
        <b/>
        <sz val="12"/>
        <rFont val="Calibri"/>
        <family val="2"/>
        <scheme val="minor"/>
      </rPr>
      <t>2025P.30</t>
    </r>
  </si>
  <si>
    <t>PCBo ,PCAq ,PCGeo ,PCLim ,PCNPDC</t>
  </si>
  <si>
    <t>PCFC ,PCBo ,PCAq ,PCGeo ,PCNPDC</t>
  </si>
  <si>
    <t>PCGE ,PCFC ,PCAq ,PCRA ,PCAuv</t>
  </si>
  <si>
    <r>
      <t>Deviance et societe</t>
    </r>
    <r>
      <rPr>
        <b/>
        <sz val="11"/>
        <rFont val="Cambria"/>
        <family val="1"/>
        <scheme val="major"/>
      </rPr>
      <t xml:space="preserve"> </t>
    </r>
  </si>
  <si>
    <t>PCGE ,PCAq ,PCAuv</t>
  </si>
  <si>
    <t>PCUR ,PCAq</t>
  </si>
  <si>
    <t>PCAq ,PCRA ,PCAuv</t>
  </si>
  <si>
    <t>PCMP ,PCGE ,PCBre ,PCBo ,PCFC ,PCAq ,PCCAPI ,PCNPDC</t>
  </si>
  <si>
    <t>PCAq ,PCNPDC</t>
  </si>
  <si>
    <t>PCBre ,PCUR ,PCAq ,PCCAPI ,PCPL ,PCMed</t>
  </si>
  <si>
    <t>PCBre ,PCAq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</si>
</sst>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mbria"/>
      <family val="2"/>
      <scheme val="maj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left" vertical="top" wrapText="1"/>
    </xf>
    <xf numFmtId="0" fontId="7" fillId="2" borderId="16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21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11" fillId="2" borderId="20" xfId="0" applyFont="1" applyFill="1" applyBorder="1" applyAlignment="1">
      <alignment horizontal="left" vertical="top" wrapText="1"/>
    </xf>
    <xf numFmtId="0" fontId="11" fillId="2" borderId="1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</cellXfs>
  <cellStyles count="2">
    <cellStyle name="Excel Built-in Normal" xfId="1" xr:uid="{3986B8C8-4DCC-4C39-B8CA-C30CA81121A1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gif"/><Relationship Id="rId1" Type="http://schemas.openxmlformats.org/officeDocument/2006/relationships/hyperlink" Target="http://www.u-bordeaux.fr/" TargetMode="External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0</xdr:rowOff>
    </xdr:from>
    <xdr:to>
      <xdr:col>0</xdr:col>
      <xdr:colOff>2099310</xdr:colOff>
      <xdr:row>0</xdr:row>
      <xdr:rowOff>605790</xdr:rowOff>
    </xdr:to>
    <xdr:pic>
      <xdr:nvPicPr>
        <xdr:cNvPr id="4" name="Image 3" descr="Université de Bordeaux">
          <a:hlinkClick xmlns:r="http://schemas.openxmlformats.org/officeDocument/2006/relationships" r:id="rId1" tooltip="&quot;Université de Bordeaux&quot; 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0"/>
          <a:ext cx="1962150" cy="590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2</xdr:col>
      <xdr:colOff>1901190</xdr:colOff>
      <xdr:row>0</xdr:row>
      <xdr:rowOff>758190</xdr:rowOff>
    </xdr:to>
    <xdr:pic>
      <xdr:nvPicPr>
        <xdr:cNvPr id="7" name="Image 6" descr="D:\Mes Documents\PCAq\LogoPCAq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0" y="0"/>
          <a:ext cx="847725" cy="752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809625</xdr:colOff>
      <xdr:row>0</xdr:row>
      <xdr:rowOff>85725</xdr:rowOff>
    </xdr:from>
    <xdr:to>
      <xdr:col>5</xdr:col>
      <xdr:colOff>499110</xdr:colOff>
      <xdr:row>0</xdr:row>
      <xdr:rowOff>800100</xdr:rowOff>
    </xdr:to>
    <xdr:pic>
      <xdr:nvPicPr>
        <xdr:cNvPr id="9" name="Image 8" descr="\\domdocdc2\folders$\flabross\Documents\PCAq\Logo Alc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-10" b="12755"/>
        <a:stretch/>
      </xdr:blipFill>
      <xdr:spPr bwMode="auto">
        <a:xfrm>
          <a:off x="7296150" y="85725"/>
          <a:ext cx="1619250" cy="714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4"/>
  <sheetViews>
    <sheetView tabSelected="1" topLeftCell="A134" zoomScale="103" zoomScaleNormal="103" workbookViewId="0">
      <selection activeCell="C144" sqref="C144"/>
    </sheetView>
  </sheetViews>
  <sheetFormatPr baseColWidth="10" defaultColWidth="9.140625" defaultRowHeight="15" x14ac:dyDescent="0.25"/>
  <cols>
    <col min="1" max="1" width="34.28515625" style="3" customWidth="1"/>
    <col min="2" max="2" width="15.28515625" style="3" customWidth="1"/>
    <col min="3" max="3" width="54.42578125" style="3" customWidth="1"/>
    <col min="4" max="4" width="19.7109375" style="3" customWidth="1"/>
    <col min="5" max="6" width="9.140625" style="3"/>
    <col min="7" max="7" width="40.42578125" style="3" customWidth="1"/>
    <col min="8" max="16384" width="9.140625" style="3"/>
  </cols>
  <sheetData>
    <row r="1" spans="1:7" ht="69" customHeight="1" thickBot="1" x14ac:dyDescent="0.3">
      <c r="A1" s="2"/>
      <c r="B1" s="2"/>
      <c r="C1" s="2"/>
      <c r="D1" s="2"/>
      <c r="E1" s="2"/>
      <c r="F1" s="2"/>
    </row>
    <row r="2" spans="1:7" ht="21.75" thickTop="1" x14ac:dyDescent="0.25">
      <c r="A2" s="4" t="s">
        <v>334</v>
      </c>
      <c r="B2" s="5"/>
      <c r="C2" s="5"/>
      <c r="D2" s="5"/>
      <c r="E2" s="5"/>
      <c r="F2" s="6"/>
    </row>
    <row r="3" spans="1:7" ht="16.5" thickBot="1" x14ac:dyDescent="0.3">
      <c r="A3" s="7" t="s">
        <v>10</v>
      </c>
      <c r="B3" s="8"/>
      <c r="C3" s="8"/>
      <c r="D3" s="8"/>
      <c r="E3" s="8"/>
      <c r="F3" s="9"/>
    </row>
    <row r="4" spans="1:7" ht="35.25" customHeight="1" thickTop="1" thickBot="1" x14ac:dyDescent="0.3">
      <c r="A4" s="10"/>
      <c r="B4" s="10"/>
      <c r="C4" s="10"/>
      <c r="D4" s="11" t="s">
        <v>335</v>
      </c>
      <c r="E4" s="12"/>
      <c r="F4" s="12"/>
    </row>
    <row r="5" spans="1:7" ht="56.25" customHeight="1" thickTop="1" x14ac:dyDescent="0.25">
      <c r="A5" s="13" t="s">
        <v>12</v>
      </c>
      <c r="B5" s="14"/>
      <c r="C5" s="14"/>
      <c r="D5" s="14"/>
      <c r="E5" s="14"/>
      <c r="F5" s="15"/>
    </row>
    <row r="6" spans="1:7" ht="33.75" customHeight="1" x14ac:dyDescent="0.25">
      <c r="A6" s="16" t="s">
        <v>13</v>
      </c>
      <c r="B6" s="17"/>
      <c r="C6" s="17"/>
      <c r="D6" s="17"/>
      <c r="E6" s="17"/>
      <c r="F6" s="18"/>
    </row>
    <row r="7" spans="1:7" x14ac:dyDescent="0.25">
      <c r="A7" s="19" t="s">
        <v>281</v>
      </c>
      <c r="B7" s="20" t="s">
        <v>282</v>
      </c>
      <c r="C7" s="17"/>
      <c r="D7" s="17"/>
      <c r="E7" s="17"/>
      <c r="F7" s="18"/>
    </row>
    <row r="8" spans="1:7" x14ac:dyDescent="0.25">
      <c r="A8" s="21"/>
      <c r="B8" s="20" t="s">
        <v>283</v>
      </c>
      <c r="C8" s="17"/>
      <c r="D8" s="17"/>
      <c r="E8" s="17"/>
      <c r="F8" s="18"/>
    </row>
    <row r="9" spans="1:7" x14ac:dyDescent="0.25">
      <c r="A9" s="22"/>
      <c r="B9" s="20" t="s">
        <v>325</v>
      </c>
      <c r="C9" s="17"/>
      <c r="D9" s="17"/>
      <c r="E9" s="17"/>
      <c r="F9" s="18"/>
    </row>
    <row r="10" spans="1:7" x14ac:dyDescent="0.25">
      <c r="A10" s="19" t="s">
        <v>9</v>
      </c>
      <c r="B10" s="20" t="s">
        <v>14</v>
      </c>
      <c r="C10" s="17"/>
      <c r="D10" s="17"/>
      <c r="E10" s="17"/>
      <c r="F10" s="18"/>
    </row>
    <row r="11" spans="1:7" x14ac:dyDescent="0.25">
      <c r="A11" s="22"/>
      <c r="B11" s="20" t="s">
        <v>284</v>
      </c>
      <c r="C11" s="17"/>
      <c r="D11" s="17"/>
      <c r="E11" s="17"/>
      <c r="F11" s="18"/>
    </row>
    <row r="12" spans="1:7" ht="30.75" thickBot="1" x14ac:dyDescent="0.3">
      <c r="A12" s="23" t="s">
        <v>8</v>
      </c>
      <c r="B12" s="24"/>
      <c r="C12" s="25"/>
      <c r="D12" s="25"/>
      <c r="E12" s="25"/>
      <c r="F12" s="26"/>
    </row>
    <row r="13" spans="1:7" ht="9.75" customHeight="1" thickTop="1" x14ac:dyDescent="0.25">
      <c r="A13" s="27"/>
      <c r="B13" s="28"/>
      <c r="C13" s="28"/>
      <c r="D13" s="28"/>
      <c r="E13" s="28"/>
      <c r="F13" s="28"/>
    </row>
    <row r="14" spans="1:7" ht="9" customHeight="1" x14ac:dyDescent="0.25">
      <c r="A14" s="27"/>
      <c r="B14" s="28"/>
      <c r="C14" s="28"/>
      <c r="D14" s="28"/>
      <c r="E14" s="28"/>
      <c r="F14" s="28"/>
    </row>
    <row r="15" spans="1:7" s="28" customFormat="1" ht="18.75" x14ac:dyDescent="0.25">
      <c r="A15" s="29" t="s">
        <v>5</v>
      </c>
      <c r="B15" s="29"/>
      <c r="C15" s="29"/>
      <c r="D15" s="29"/>
      <c r="E15" s="29"/>
      <c r="F15" s="29"/>
      <c r="G15" s="29"/>
    </row>
    <row r="16" spans="1:7" s="28" customFormat="1" ht="45" x14ac:dyDescent="0.25">
      <c r="A16" s="30" t="s">
        <v>0</v>
      </c>
      <c r="B16" s="30" t="s">
        <v>1</v>
      </c>
      <c r="C16" s="30" t="s">
        <v>4</v>
      </c>
      <c r="D16" s="30" t="s">
        <v>6</v>
      </c>
      <c r="E16" s="30" t="s">
        <v>2</v>
      </c>
      <c r="F16" s="30" t="s">
        <v>3</v>
      </c>
      <c r="G16" s="30" t="s">
        <v>11</v>
      </c>
    </row>
    <row r="17" spans="1:9" s="28" customFormat="1" ht="28.5" x14ac:dyDescent="0.25">
      <c r="A17" s="1" t="s">
        <v>15</v>
      </c>
      <c r="B17" s="1" t="str">
        <f>"0339-6851"</f>
        <v>0339-6851</v>
      </c>
      <c r="C17" s="1" t="s">
        <v>16</v>
      </c>
      <c r="D17" s="31"/>
      <c r="E17" s="31"/>
      <c r="F17" s="32"/>
      <c r="G17" s="31" t="s">
        <v>278</v>
      </c>
    </row>
    <row r="18" spans="1:9" s="28" customFormat="1" ht="42.75" x14ac:dyDescent="0.25">
      <c r="A18" s="1" t="s">
        <v>17</v>
      </c>
      <c r="B18" s="1" t="str">
        <f>"0335-5322"</f>
        <v>0335-5322</v>
      </c>
      <c r="C18" s="1" t="s">
        <v>18</v>
      </c>
      <c r="D18" s="31"/>
      <c r="E18" s="31"/>
      <c r="F18" s="32"/>
      <c r="G18" s="31" t="s">
        <v>309</v>
      </c>
    </row>
    <row r="19" spans="1:9" s="28" customFormat="1" ht="28.5" x14ac:dyDescent="0.25">
      <c r="A19" s="1" t="s">
        <v>19</v>
      </c>
      <c r="B19" s="1" t="s">
        <v>20</v>
      </c>
      <c r="C19" s="1" t="s">
        <v>21</v>
      </c>
      <c r="D19" s="31"/>
      <c r="E19" s="31"/>
      <c r="F19" s="32"/>
      <c r="G19" s="31"/>
    </row>
    <row r="20" spans="1:9" s="28" customFormat="1" ht="71.25" x14ac:dyDescent="0.25">
      <c r="A20" s="1" t="s">
        <v>22</v>
      </c>
      <c r="B20" s="1" t="str">
        <f>"1244-118X"</f>
        <v>1244-118X</v>
      </c>
      <c r="C20" s="1" t="s">
        <v>23</v>
      </c>
      <c r="D20" s="31"/>
      <c r="E20" s="31"/>
      <c r="F20" s="32"/>
      <c r="G20" s="31"/>
    </row>
    <row r="21" spans="1:9" s="28" customFormat="1" ht="114" x14ac:dyDescent="0.25">
      <c r="A21" s="1" t="s">
        <v>24</v>
      </c>
      <c r="B21" s="1" t="str">
        <f>"0247-770X"</f>
        <v>0247-770X</v>
      </c>
      <c r="C21" s="1" t="s">
        <v>25</v>
      </c>
      <c r="D21" s="31"/>
      <c r="E21" s="31"/>
      <c r="F21" s="32"/>
      <c r="G21" s="31" t="s">
        <v>278</v>
      </c>
    </row>
    <row r="22" spans="1:9" s="28" customFormat="1" ht="28.5" x14ac:dyDescent="0.25">
      <c r="A22" s="1" t="s">
        <v>26</v>
      </c>
      <c r="B22" s="1" t="str">
        <f>"1243-275X"</f>
        <v>1243-275X</v>
      </c>
      <c r="C22" s="1" t="s">
        <v>27</v>
      </c>
      <c r="D22" s="31"/>
      <c r="E22" s="31"/>
      <c r="F22" s="32"/>
      <c r="G22" s="31" t="s">
        <v>322</v>
      </c>
    </row>
    <row r="23" spans="1:9" s="28" customFormat="1" ht="71.25" x14ac:dyDescent="0.25">
      <c r="A23" s="1" t="s">
        <v>28</v>
      </c>
      <c r="B23" s="1" t="str">
        <f>"1145-8690"</f>
        <v>1145-8690</v>
      </c>
      <c r="C23" s="1" t="s">
        <v>29</v>
      </c>
      <c r="D23" s="31"/>
      <c r="E23" s="31"/>
      <c r="F23" s="32"/>
      <c r="G23" s="31"/>
    </row>
    <row r="24" spans="1:9" s="28" customFormat="1" ht="28.5" x14ac:dyDescent="0.25">
      <c r="A24" s="1" t="s">
        <v>30</v>
      </c>
      <c r="B24" s="1" t="s">
        <v>31</v>
      </c>
      <c r="C24" s="1" t="s">
        <v>32</v>
      </c>
      <c r="D24" s="31"/>
      <c r="E24" s="31"/>
      <c r="F24" s="32"/>
      <c r="G24" s="31"/>
    </row>
    <row r="25" spans="1:9" s="28" customFormat="1" ht="42.75" x14ac:dyDescent="0.25">
      <c r="A25" s="1" t="s">
        <v>33</v>
      </c>
      <c r="B25" s="1" t="str">
        <f>"0247-3739"</f>
        <v>0247-3739</v>
      </c>
      <c r="C25" s="1" t="s">
        <v>34</v>
      </c>
      <c r="D25" s="31"/>
      <c r="E25" s="31"/>
      <c r="F25" s="32"/>
      <c r="G25" s="31" t="s">
        <v>306</v>
      </c>
    </row>
    <row r="26" spans="1:9" s="28" customFormat="1" ht="42.75" x14ac:dyDescent="0.25">
      <c r="A26" s="1" t="s">
        <v>35</v>
      </c>
      <c r="B26" s="1" t="str">
        <f>"0223-5919"</f>
        <v>0223-5919</v>
      </c>
      <c r="C26" s="1" t="s">
        <v>36</v>
      </c>
      <c r="D26" s="31"/>
      <c r="E26" s="31"/>
      <c r="F26" s="32"/>
      <c r="G26" s="31" t="s">
        <v>268</v>
      </c>
      <c r="I26" s="28" t="s">
        <v>324</v>
      </c>
    </row>
    <row r="27" spans="1:9" s="28" customFormat="1" x14ac:dyDescent="0.25">
      <c r="A27" s="1" t="s">
        <v>37</v>
      </c>
      <c r="B27" s="1" t="s">
        <v>38</v>
      </c>
      <c r="C27" s="1" t="s">
        <v>39</v>
      </c>
      <c r="D27" s="31"/>
      <c r="E27" s="31"/>
      <c r="F27" s="32"/>
      <c r="G27" s="31" t="s">
        <v>278</v>
      </c>
    </row>
    <row r="28" spans="1:9" s="28" customFormat="1" x14ac:dyDescent="0.25">
      <c r="A28" s="1" t="s">
        <v>40</v>
      </c>
      <c r="B28" s="1" t="s">
        <v>38</v>
      </c>
      <c r="C28" s="1" t="s">
        <v>41</v>
      </c>
      <c r="D28" s="31"/>
      <c r="E28" s="31"/>
      <c r="F28" s="32"/>
      <c r="G28" s="31" t="s">
        <v>278</v>
      </c>
    </row>
    <row r="29" spans="1:9" s="28" customFormat="1" ht="28.5" x14ac:dyDescent="0.25">
      <c r="A29" s="1" t="s">
        <v>42</v>
      </c>
      <c r="B29" s="1" t="str">
        <f>"0003-7176"</f>
        <v>0003-7176</v>
      </c>
      <c r="C29" s="1" t="s">
        <v>43</v>
      </c>
      <c r="D29" s="31"/>
      <c r="E29" s="31"/>
      <c r="F29" s="32"/>
      <c r="G29" s="31" t="s">
        <v>288</v>
      </c>
    </row>
    <row r="30" spans="1:9" s="28" customFormat="1" ht="99.75" x14ac:dyDescent="0.25">
      <c r="A30" s="1" t="s">
        <v>44</v>
      </c>
      <c r="B30" s="1" t="str">
        <f>"0224-3857"</f>
        <v>0224-3857</v>
      </c>
      <c r="C30" s="1" t="s">
        <v>45</v>
      </c>
      <c r="D30" s="31"/>
      <c r="E30" s="31"/>
      <c r="F30" s="32"/>
      <c r="G30" s="31"/>
    </row>
    <row r="31" spans="1:9" s="28" customFormat="1" x14ac:dyDescent="0.25">
      <c r="A31" s="1"/>
      <c r="B31" s="1" t="s">
        <v>46</v>
      </c>
      <c r="C31" s="1" t="s">
        <v>47</v>
      </c>
      <c r="D31" s="31"/>
      <c r="E31" s="31"/>
      <c r="F31" s="32"/>
      <c r="G31" s="31" t="s">
        <v>336</v>
      </c>
    </row>
    <row r="32" spans="1:9" s="28" customFormat="1" ht="28.5" x14ac:dyDescent="0.25">
      <c r="A32" s="1" t="s">
        <v>326</v>
      </c>
      <c r="B32" s="1" t="str">
        <f>"0751-0144"</f>
        <v>0751-0144</v>
      </c>
      <c r="C32" s="1" t="s">
        <v>48</v>
      </c>
      <c r="D32" s="31"/>
      <c r="E32" s="31"/>
      <c r="F32" s="32"/>
      <c r="G32" s="31" t="s">
        <v>337</v>
      </c>
    </row>
    <row r="33" spans="1:7" s="28" customFormat="1" x14ac:dyDescent="0.25">
      <c r="A33" s="1" t="s">
        <v>49</v>
      </c>
      <c r="B33" s="1" t="str">
        <f>"0764-4329"</f>
        <v>0764-4329</v>
      </c>
      <c r="C33" s="1" t="s">
        <v>50</v>
      </c>
      <c r="D33" s="31"/>
      <c r="E33" s="31"/>
      <c r="F33" s="32"/>
      <c r="G33" s="31"/>
    </row>
    <row r="34" spans="1:7" s="28" customFormat="1" ht="71.25" x14ac:dyDescent="0.25">
      <c r="A34" s="1" t="s">
        <v>51</v>
      </c>
      <c r="B34" s="1" t="str">
        <f>"0752-2770"</f>
        <v>0752-2770</v>
      </c>
      <c r="C34" s="1" t="s">
        <v>52</v>
      </c>
      <c r="D34" s="31"/>
      <c r="E34" s="31"/>
      <c r="F34" s="32"/>
      <c r="G34" s="31"/>
    </row>
    <row r="35" spans="1:7" s="28" customFormat="1" ht="42.75" x14ac:dyDescent="0.25">
      <c r="A35" s="1" t="s">
        <v>53</v>
      </c>
      <c r="B35" s="1" t="str">
        <f>"0007-4403"</f>
        <v>0007-4403</v>
      </c>
      <c r="C35" s="1" t="s">
        <v>54</v>
      </c>
      <c r="D35" s="31"/>
      <c r="E35" s="31"/>
      <c r="F35" s="32"/>
      <c r="G35" s="31" t="s">
        <v>289</v>
      </c>
    </row>
    <row r="36" spans="1:7" s="28" customFormat="1" x14ac:dyDescent="0.25">
      <c r="A36" s="1" t="s">
        <v>55</v>
      </c>
      <c r="B36" s="1" t="str">
        <f>"0994-4486"</f>
        <v>0994-4486</v>
      </c>
      <c r="C36" s="1" t="s">
        <v>56</v>
      </c>
      <c r="D36" s="31"/>
      <c r="E36" s="31"/>
      <c r="F36" s="32"/>
      <c r="G36" s="31" t="s">
        <v>278</v>
      </c>
    </row>
    <row r="37" spans="1:7" s="28" customFormat="1" ht="71.25" x14ac:dyDescent="0.25">
      <c r="A37" s="1" t="s">
        <v>57</v>
      </c>
      <c r="B37" s="1" t="str">
        <f>"1145-2684"</f>
        <v>1145-2684</v>
      </c>
      <c r="C37" s="1" t="s">
        <v>58</v>
      </c>
      <c r="D37" s="31"/>
      <c r="E37" s="31"/>
      <c r="F37" s="32"/>
      <c r="G37" s="31"/>
    </row>
    <row r="38" spans="1:7" s="28" customFormat="1" x14ac:dyDescent="0.25">
      <c r="A38" s="1" t="s">
        <v>59</v>
      </c>
      <c r="B38" s="1" t="str">
        <f>"0984-3779"</f>
        <v>0984-3779</v>
      </c>
      <c r="C38" s="1" t="s">
        <v>60</v>
      </c>
      <c r="D38" s="31"/>
      <c r="E38" s="31"/>
      <c r="F38" s="32"/>
      <c r="G38" s="31" t="s">
        <v>316</v>
      </c>
    </row>
    <row r="39" spans="1:7" s="28" customFormat="1" x14ac:dyDescent="0.25">
      <c r="A39" s="1" t="s">
        <v>61</v>
      </c>
      <c r="B39" s="1" t="str">
        <f>"0339-686X"</f>
        <v>0339-686X</v>
      </c>
      <c r="C39" s="1" t="s">
        <v>62</v>
      </c>
      <c r="D39" s="31"/>
      <c r="E39" s="31"/>
      <c r="F39" s="32"/>
      <c r="G39" s="31" t="s">
        <v>278</v>
      </c>
    </row>
    <row r="40" spans="1:7" s="28" customFormat="1" x14ac:dyDescent="0.25">
      <c r="A40" s="1" t="s">
        <v>63</v>
      </c>
      <c r="B40" s="1" t="str">
        <f>"0009-6121"</f>
        <v>0009-6121</v>
      </c>
      <c r="C40" s="1" t="s">
        <v>64</v>
      </c>
      <c r="D40" s="31"/>
      <c r="E40" s="31"/>
      <c r="F40" s="32"/>
      <c r="G40" s="31" t="s">
        <v>272</v>
      </c>
    </row>
    <row r="41" spans="1:7" s="28" customFormat="1" ht="28.5" x14ac:dyDescent="0.25">
      <c r="A41" s="1" t="s">
        <v>65</v>
      </c>
      <c r="B41" s="1" t="str">
        <f>"0253-0147"</f>
        <v>0253-0147</v>
      </c>
      <c r="C41" s="1" t="s">
        <v>66</v>
      </c>
      <c r="D41" s="31"/>
      <c r="E41" s="31"/>
      <c r="F41" s="32"/>
      <c r="G41" s="31"/>
    </row>
    <row r="42" spans="1:7" s="28" customFormat="1" x14ac:dyDescent="0.25">
      <c r="A42" s="1" t="s">
        <v>67</v>
      </c>
      <c r="B42" s="1" t="str">
        <f>"0294-8346"</f>
        <v>0294-8346</v>
      </c>
      <c r="C42" s="1" t="s">
        <v>68</v>
      </c>
      <c r="D42" s="31"/>
      <c r="E42" s="31"/>
      <c r="F42" s="32"/>
      <c r="G42" s="31"/>
    </row>
    <row r="43" spans="1:7" s="28" customFormat="1" ht="71.25" x14ac:dyDescent="0.25">
      <c r="A43" s="1" t="s">
        <v>327</v>
      </c>
      <c r="B43" s="1" t="str">
        <f>"0336-1500"</f>
        <v>0336-1500</v>
      </c>
      <c r="C43" s="1" t="s">
        <v>69</v>
      </c>
      <c r="D43" s="31"/>
      <c r="E43" s="31"/>
      <c r="F43" s="32"/>
      <c r="G43" s="31" t="s">
        <v>338</v>
      </c>
    </row>
    <row r="44" spans="1:7" s="28" customFormat="1" ht="28.5" x14ac:dyDescent="0.25">
      <c r="A44" s="1" t="s">
        <v>70</v>
      </c>
      <c r="B44" s="1" t="str">
        <f>"0337-3126"</f>
        <v>0337-3126</v>
      </c>
      <c r="C44" s="1" t="s">
        <v>71</v>
      </c>
      <c r="D44" s="31"/>
      <c r="E44" s="31"/>
      <c r="F44" s="32"/>
      <c r="G44" s="31" t="s">
        <v>310</v>
      </c>
    </row>
    <row r="45" spans="1:7" s="28" customFormat="1" x14ac:dyDescent="0.25">
      <c r="A45" s="1" t="s">
        <v>72</v>
      </c>
      <c r="B45" s="1" t="str">
        <f>"0770-8521"</f>
        <v>0770-8521</v>
      </c>
      <c r="C45" s="1" t="s">
        <v>73</v>
      </c>
      <c r="D45" s="31"/>
      <c r="E45" s="31"/>
      <c r="F45" s="32"/>
      <c r="G45" s="31"/>
    </row>
    <row r="46" spans="1:7" s="28" customFormat="1" ht="42.75" x14ac:dyDescent="0.25">
      <c r="A46" s="1" t="s">
        <v>74</v>
      </c>
      <c r="B46" s="1" t="str">
        <f>"0223-5951"</f>
        <v>0223-5951</v>
      </c>
      <c r="C46" s="1" t="s">
        <v>75</v>
      </c>
      <c r="D46" s="31"/>
      <c r="E46" s="31"/>
      <c r="F46" s="32"/>
      <c r="G46" s="31" t="s">
        <v>280</v>
      </c>
    </row>
    <row r="47" spans="1:7" s="28" customFormat="1" ht="16.5" customHeight="1" x14ac:dyDescent="0.25">
      <c r="A47" s="1" t="s">
        <v>76</v>
      </c>
      <c r="B47" s="1" t="str">
        <f>"1274-3593"</f>
        <v>1274-3593</v>
      </c>
      <c r="C47" s="1" t="s">
        <v>77</v>
      </c>
      <c r="D47" s="31"/>
      <c r="E47" s="31"/>
      <c r="F47" s="31"/>
      <c r="G47" s="31" t="s">
        <v>316</v>
      </c>
    </row>
    <row r="48" spans="1:7" s="28" customFormat="1" ht="28.5" x14ac:dyDescent="0.25">
      <c r="A48" s="1" t="s">
        <v>78</v>
      </c>
      <c r="B48" s="1" t="str">
        <f>"1764-1144"</f>
        <v>1764-1144</v>
      </c>
      <c r="C48" s="1" t="s">
        <v>79</v>
      </c>
      <c r="D48" s="31"/>
      <c r="E48" s="31"/>
      <c r="F48" s="31"/>
      <c r="G48" s="31" t="s">
        <v>288</v>
      </c>
    </row>
    <row r="49" spans="1:7" x14ac:dyDescent="0.25">
      <c r="A49" s="1" t="s">
        <v>339</v>
      </c>
      <c r="B49" s="1" t="str">
        <f>"0378-7931"</f>
        <v>0378-7931</v>
      </c>
      <c r="C49" s="1" t="s">
        <v>80</v>
      </c>
      <c r="D49" s="31"/>
      <c r="E49" s="31"/>
      <c r="F49" s="31"/>
      <c r="G49" s="31" t="s">
        <v>340</v>
      </c>
    </row>
    <row r="50" spans="1:7" ht="71.25" x14ac:dyDescent="0.25">
      <c r="A50" s="1" t="s">
        <v>81</v>
      </c>
      <c r="B50" s="1" t="str">
        <f>"0242-8962"</f>
        <v>0242-8962</v>
      </c>
      <c r="C50" s="1" t="s">
        <v>82</v>
      </c>
      <c r="D50" s="31"/>
      <c r="E50" s="31"/>
      <c r="F50" s="31"/>
      <c r="G50" s="31" t="s">
        <v>303</v>
      </c>
    </row>
    <row r="51" spans="1:7" x14ac:dyDescent="0.25">
      <c r="A51" s="1" t="s">
        <v>83</v>
      </c>
      <c r="B51" s="1" t="str">
        <f>"0294-8281"</f>
        <v>0294-8281</v>
      </c>
      <c r="C51" s="1" t="s">
        <v>84</v>
      </c>
      <c r="D51" s="31"/>
      <c r="E51" s="31"/>
      <c r="F51" s="31"/>
      <c r="G51" s="31"/>
    </row>
    <row r="52" spans="1:7" ht="28.5" x14ac:dyDescent="0.25">
      <c r="A52" s="1" t="s">
        <v>85</v>
      </c>
      <c r="B52" s="1" t="str">
        <f>"2117-1513"</f>
        <v>2117-1513</v>
      </c>
      <c r="C52" s="1" t="s">
        <v>86</v>
      </c>
      <c r="D52" s="31"/>
      <c r="E52" s="31"/>
      <c r="F52" s="31"/>
      <c r="G52" s="31" t="s">
        <v>316</v>
      </c>
    </row>
    <row r="53" spans="1:7" ht="28.5" x14ac:dyDescent="0.25">
      <c r="A53" s="1" t="s">
        <v>87</v>
      </c>
      <c r="B53" s="1" t="str">
        <f>"0298-8739"</f>
        <v>0298-8739</v>
      </c>
      <c r="C53" s="1" t="s">
        <v>88</v>
      </c>
      <c r="D53" s="31"/>
      <c r="E53" s="31"/>
      <c r="F53" s="31"/>
      <c r="G53" s="31"/>
    </row>
    <row r="54" spans="1:7" ht="71.25" x14ac:dyDescent="0.25">
      <c r="A54" s="1" t="s">
        <v>89</v>
      </c>
      <c r="B54" s="1" t="str">
        <f>"0294-0809"</f>
        <v>0294-0809</v>
      </c>
      <c r="C54" s="1" t="s">
        <v>90</v>
      </c>
      <c r="D54" s="31"/>
      <c r="E54" s="31"/>
      <c r="F54" s="31"/>
      <c r="G54" s="31"/>
    </row>
    <row r="55" spans="1:7" ht="30" x14ac:dyDescent="0.25">
      <c r="A55" s="1" t="s">
        <v>91</v>
      </c>
      <c r="B55" s="1" t="str">
        <f>"0012-6438"</f>
        <v>0012-6438</v>
      </c>
      <c r="C55" s="1" t="s">
        <v>92</v>
      </c>
      <c r="D55" s="31"/>
      <c r="E55" s="31"/>
      <c r="F55" s="31"/>
      <c r="G55" s="31" t="s">
        <v>267</v>
      </c>
    </row>
    <row r="56" spans="1:7" ht="71.25" x14ac:dyDescent="0.25">
      <c r="A56" s="1" t="s">
        <v>93</v>
      </c>
      <c r="B56" s="1" t="str">
        <f>"0424-2238"</f>
        <v>0424-2238</v>
      </c>
      <c r="C56" s="1" t="s">
        <v>94</v>
      </c>
      <c r="D56" s="31"/>
      <c r="E56" s="31"/>
      <c r="F56" s="31"/>
      <c r="G56" s="31" t="s">
        <v>314</v>
      </c>
    </row>
    <row r="57" spans="1:7" ht="57" x14ac:dyDescent="0.25">
      <c r="A57" s="1" t="s">
        <v>95</v>
      </c>
      <c r="B57" s="1" t="str">
        <f>"0336-1454"</f>
        <v>0336-1454</v>
      </c>
      <c r="C57" s="1" t="s">
        <v>96</v>
      </c>
      <c r="D57" s="31"/>
      <c r="E57" s="31"/>
      <c r="F57" s="31"/>
      <c r="G57" s="31" t="s">
        <v>271</v>
      </c>
    </row>
    <row r="58" spans="1:7" x14ac:dyDescent="0.25">
      <c r="A58" s="1" t="s">
        <v>97</v>
      </c>
      <c r="B58" s="1" t="str">
        <f>"1637-9802"</f>
        <v>1637-9802</v>
      </c>
      <c r="C58" s="1" t="s">
        <v>98</v>
      </c>
      <c r="D58" s="31"/>
      <c r="E58" s="31"/>
      <c r="F58" s="31"/>
      <c r="G58" s="31" t="s">
        <v>323</v>
      </c>
    </row>
    <row r="59" spans="1:7" ht="28.5" x14ac:dyDescent="0.25">
      <c r="A59" s="1" t="s">
        <v>99</v>
      </c>
      <c r="B59" s="1" t="str">
        <f>"0046-1350"</f>
        <v>0046-1350</v>
      </c>
      <c r="C59" s="1" t="s">
        <v>100</v>
      </c>
      <c r="D59" s="31"/>
      <c r="E59" s="31"/>
      <c r="F59" s="31"/>
      <c r="G59" s="31" t="s">
        <v>278</v>
      </c>
    </row>
    <row r="60" spans="1:7" ht="28.5" x14ac:dyDescent="0.25">
      <c r="A60" s="1" t="s">
        <v>101</v>
      </c>
      <c r="B60" s="1" t="str">
        <f>"0013-1318"</f>
        <v>0013-1318</v>
      </c>
      <c r="C60" s="1" t="s">
        <v>102</v>
      </c>
      <c r="D60" s="31"/>
      <c r="E60" s="31"/>
      <c r="F60" s="31"/>
      <c r="G60" s="31" t="s">
        <v>273</v>
      </c>
    </row>
    <row r="61" spans="1:7" ht="28.5" x14ac:dyDescent="0.25">
      <c r="A61" s="1" t="s">
        <v>328</v>
      </c>
      <c r="B61" s="1" t="str">
        <f>"0339-7513"</f>
        <v>0339-7513</v>
      </c>
      <c r="C61" s="1" t="s">
        <v>103</v>
      </c>
      <c r="D61" s="31"/>
      <c r="E61" s="31"/>
      <c r="F61" s="31"/>
      <c r="G61" s="31" t="s">
        <v>341</v>
      </c>
    </row>
    <row r="62" spans="1:7" ht="57" x14ac:dyDescent="0.25">
      <c r="A62" s="1" t="s">
        <v>104</v>
      </c>
      <c r="B62" s="1" t="str">
        <f>"0013-1474"</f>
        <v>0013-1474</v>
      </c>
      <c r="C62" s="1" t="s">
        <v>105</v>
      </c>
      <c r="D62" s="31"/>
      <c r="E62" s="31"/>
      <c r="F62" s="31"/>
      <c r="G62" s="31" t="s">
        <v>274</v>
      </c>
    </row>
    <row r="63" spans="1:7" x14ac:dyDescent="0.25">
      <c r="A63" s="1" t="s">
        <v>106</v>
      </c>
      <c r="B63" s="1" t="str">
        <f>"1165-1296"</f>
        <v>1165-1296</v>
      </c>
      <c r="C63" s="1" t="s">
        <v>107</v>
      </c>
      <c r="D63" s="31"/>
      <c r="E63" s="31"/>
      <c r="F63" s="31"/>
      <c r="G63" s="31" t="s">
        <v>278</v>
      </c>
    </row>
    <row r="64" spans="1:7" ht="42.75" x14ac:dyDescent="0.25">
      <c r="A64" s="1" t="s">
        <v>329</v>
      </c>
      <c r="B64" s="1" t="str">
        <f>"1152-3336"</f>
        <v>1152-3336</v>
      </c>
      <c r="C64" s="1" t="s">
        <v>108</v>
      </c>
      <c r="D64" s="31"/>
      <c r="E64" s="31"/>
      <c r="F64" s="31"/>
      <c r="G64" s="31" t="s">
        <v>342</v>
      </c>
    </row>
    <row r="65" spans="1:7" ht="42.75" x14ac:dyDescent="0.25">
      <c r="A65" s="1" t="s">
        <v>109</v>
      </c>
      <c r="B65" s="1" t="str">
        <f>"0399-4988"</f>
        <v>0399-4988</v>
      </c>
      <c r="C65" s="1" t="s">
        <v>110</v>
      </c>
      <c r="D65" s="31"/>
      <c r="E65" s="31"/>
      <c r="F65" s="31"/>
      <c r="G65" s="31" t="s">
        <v>313</v>
      </c>
    </row>
    <row r="66" spans="1:7" ht="85.5" x14ac:dyDescent="0.25">
      <c r="A66" s="1" t="s">
        <v>111</v>
      </c>
      <c r="B66" s="1" t="str">
        <f>"0245-8969"</f>
        <v>0245-8969</v>
      </c>
      <c r="C66" s="1" t="s">
        <v>112</v>
      </c>
      <c r="D66" s="31"/>
      <c r="E66" s="31"/>
      <c r="F66" s="31"/>
      <c r="G66" s="31" t="s">
        <v>304</v>
      </c>
    </row>
    <row r="67" spans="1:7" x14ac:dyDescent="0.25">
      <c r="A67" s="1" t="s">
        <v>113</v>
      </c>
      <c r="B67" s="1" t="str">
        <f>"0994-219X"</f>
        <v>0994-219X</v>
      </c>
      <c r="C67" s="1" t="s">
        <v>114</v>
      </c>
      <c r="D67" s="31"/>
      <c r="E67" s="31"/>
      <c r="F67" s="31"/>
      <c r="G67" s="31"/>
    </row>
    <row r="68" spans="1:7" ht="30" x14ac:dyDescent="0.25">
      <c r="A68" s="1" t="s">
        <v>330</v>
      </c>
      <c r="B68" s="1" t="str">
        <f>"0014-0759"</f>
        <v>0014-0759</v>
      </c>
      <c r="C68" s="1" t="s">
        <v>115</v>
      </c>
      <c r="D68" s="31"/>
      <c r="E68" s="31"/>
      <c r="F68" s="31"/>
      <c r="G68" s="31" t="s">
        <v>343</v>
      </c>
    </row>
    <row r="69" spans="1:7" ht="28.5" x14ac:dyDescent="0.25">
      <c r="A69" s="1" t="s">
        <v>116</v>
      </c>
      <c r="B69" s="1" t="str">
        <f>"0246-7887"</f>
        <v>0246-7887</v>
      </c>
      <c r="C69" s="1" t="s">
        <v>117</v>
      </c>
      <c r="D69" s="31"/>
      <c r="E69" s="31"/>
      <c r="F69" s="31"/>
      <c r="G69" s="31" t="s">
        <v>287</v>
      </c>
    </row>
    <row r="70" spans="1:7" x14ac:dyDescent="0.25">
      <c r="A70" s="1" t="s">
        <v>118</v>
      </c>
      <c r="B70" s="1" t="str">
        <f>"0180-4162"</f>
        <v>0180-4162</v>
      </c>
      <c r="C70" s="1" t="s">
        <v>119</v>
      </c>
      <c r="D70" s="31"/>
      <c r="E70" s="31"/>
      <c r="F70" s="31"/>
      <c r="G70" s="31"/>
    </row>
    <row r="71" spans="1:7" x14ac:dyDescent="0.25">
      <c r="A71" s="1" t="s">
        <v>120</v>
      </c>
      <c r="B71" s="1" t="str">
        <f>"0990-2309"</f>
        <v>0990-2309</v>
      </c>
      <c r="C71" s="1" t="s">
        <v>121</v>
      </c>
      <c r="D71" s="31"/>
      <c r="E71" s="31"/>
      <c r="F71" s="31"/>
      <c r="G71" s="31"/>
    </row>
    <row r="72" spans="1:7" ht="57" x14ac:dyDescent="0.25">
      <c r="A72" s="1" t="s">
        <v>122</v>
      </c>
      <c r="B72" s="1" t="str">
        <f>"1141-8745"</f>
        <v>1141-8745</v>
      </c>
      <c r="C72" s="1" t="s">
        <v>123</v>
      </c>
      <c r="D72" s="31"/>
      <c r="E72" s="31"/>
      <c r="F72" s="31"/>
      <c r="G72" s="31"/>
    </row>
    <row r="73" spans="1:7" x14ac:dyDescent="0.25">
      <c r="A73" s="1" t="s">
        <v>124</v>
      </c>
      <c r="B73" s="1" t="str">
        <f>"1277-2593"</f>
        <v>1277-2593</v>
      </c>
      <c r="C73" s="1" t="s">
        <v>125</v>
      </c>
      <c r="D73" s="31"/>
      <c r="E73" s="31"/>
      <c r="F73" s="31"/>
      <c r="G73" s="31"/>
    </row>
    <row r="74" spans="1:7" ht="71.25" x14ac:dyDescent="0.25">
      <c r="A74" s="1" t="s">
        <v>126</v>
      </c>
      <c r="B74" s="1" t="str">
        <f>"0988-6486"</f>
        <v>0988-6486</v>
      </c>
      <c r="C74" s="1" t="s">
        <v>127</v>
      </c>
      <c r="D74" s="31"/>
      <c r="E74" s="31"/>
      <c r="F74" s="31"/>
      <c r="G74" s="31"/>
    </row>
    <row r="75" spans="1:7" x14ac:dyDescent="0.25">
      <c r="A75" s="31" t="s">
        <v>290</v>
      </c>
      <c r="B75" s="1" t="str">
        <f>"0016-9005"</f>
        <v>0016-9005</v>
      </c>
      <c r="C75" s="1" t="s">
        <v>128</v>
      </c>
      <c r="D75" s="31"/>
      <c r="E75" s="31"/>
      <c r="F75" s="31"/>
      <c r="G75" s="31" t="s">
        <v>290</v>
      </c>
    </row>
    <row r="76" spans="1:7" x14ac:dyDescent="0.25">
      <c r="A76" s="1" t="s">
        <v>129</v>
      </c>
      <c r="B76" s="1" t="str">
        <f>"1140-7085"</f>
        <v>1140-7085</v>
      </c>
      <c r="C76" s="1" t="s">
        <v>130</v>
      </c>
      <c r="D76" s="31"/>
      <c r="E76" s="31"/>
      <c r="F76" s="31"/>
      <c r="G76" s="31" t="s">
        <v>270</v>
      </c>
    </row>
    <row r="77" spans="1:7" x14ac:dyDescent="0.25">
      <c r="A77" s="1" t="s">
        <v>131</v>
      </c>
      <c r="B77" s="1" t="str">
        <f>"1142-852X"</f>
        <v>1142-852X</v>
      </c>
      <c r="C77" s="1" t="s">
        <v>132</v>
      </c>
      <c r="D77" s="31"/>
      <c r="E77" s="31"/>
      <c r="F77" s="31"/>
      <c r="G77" s="31" t="s">
        <v>321</v>
      </c>
    </row>
    <row r="78" spans="1:7" x14ac:dyDescent="0.25">
      <c r="A78" s="1" t="s">
        <v>133</v>
      </c>
      <c r="B78" s="1" t="str">
        <f>"0223-3290"</f>
        <v>0223-3290</v>
      </c>
      <c r="C78" s="1" t="s">
        <v>134</v>
      </c>
      <c r="D78" s="31"/>
      <c r="E78" s="31"/>
      <c r="F78" s="31"/>
      <c r="G78" s="31" t="s">
        <v>279</v>
      </c>
    </row>
    <row r="79" spans="1:7" ht="28.5" x14ac:dyDescent="0.25">
      <c r="A79" s="1" t="s">
        <v>135</v>
      </c>
      <c r="B79" s="1" t="str">
        <f>"1630-6600"</f>
        <v>1630-6600</v>
      </c>
      <c r="C79" s="1" t="s">
        <v>136</v>
      </c>
      <c r="D79" s="31"/>
      <c r="E79" s="31"/>
      <c r="F79" s="31"/>
      <c r="G79" s="31"/>
    </row>
    <row r="80" spans="1:7" x14ac:dyDescent="0.25">
      <c r="A80" s="1" t="s">
        <v>137</v>
      </c>
      <c r="B80" s="1" t="str">
        <f>"0020-0212"</f>
        <v>0020-0212</v>
      </c>
      <c r="C80" s="1" t="s">
        <v>138</v>
      </c>
      <c r="D80" s="31"/>
      <c r="E80" s="31"/>
      <c r="F80" s="31"/>
      <c r="G80" s="31" t="s">
        <v>287</v>
      </c>
    </row>
    <row r="81" spans="1:7" ht="85.5" x14ac:dyDescent="0.25">
      <c r="A81" s="1" t="s">
        <v>139</v>
      </c>
      <c r="B81" s="1" t="str">
        <f>"0046-9459"</f>
        <v>0046-9459</v>
      </c>
      <c r="C81" s="1" t="s">
        <v>140</v>
      </c>
      <c r="D81" s="31"/>
      <c r="E81" s="31"/>
      <c r="F81" s="31"/>
      <c r="G81" s="31" t="s">
        <v>299</v>
      </c>
    </row>
    <row r="82" spans="1:7" x14ac:dyDescent="0.25">
      <c r="A82" s="1" t="s">
        <v>141</v>
      </c>
      <c r="B82" s="1" t="str">
        <f>"0990-6649"</f>
        <v>0990-6649</v>
      </c>
      <c r="C82" s="1" t="s">
        <v>142</v>
      </c>
      <c r="D82" s="31"/>
      <c r="E82" s="31"/>
      <c r="F82" s="31"/>
      <c r="G82" s="31"/>
    </row>
    <row r="83" spans="1:7" ht="42.75" x14ac:dyDescent="0.25">
      <c r="A83" s="1" t="s">
        <v>143</v>
      </c>
      <c r="B83" s="1" t="str">
        <f>"0021-7956"</f>
        <v>0021-7956</v>
      </c>
      <c r="C83" s="1" t="s">
        <v>144</v>
      </c>
      <c r="D83" s="31"/>
      <c r="E83" s="31"/>
      <c r="F83" s="31"/>
      <c r="G83" s="31" t="s">
        <v>275</v>
      </c>
    </row>
    <row r="84" spans="1:7" ht="71.25" x14ac:dyDescent="0.25">
      <c r="A84" s="1" t="s">
        <v>145</v>
      </c>
      <c r="B84" s="1" t="str">
        <f>"0399-550X"</f>
        <v>0399-550X</v>
      </c>
      <c r="C84" s="1" t="s">
        <v>146</v>
      </c>
      <c r="D84" s="31"/>
      <c r="E84" s="31"/>
      <c r="F84" s="31"/>
      <c r="G84" s="31"/>
    </row>
    <row r="85" spans="1:7" x14ac:dyDescent="0.25">
      <c r="A85" s="1" t="s">
        <v>147</v>
      </c>
      <c r="B85" s="1" t="s">
        <v>148</v>
      </c>
      <c r="C85" s="1" t="s">
        <v>149</v>
      </c>
      <c r="D85" s="31"/>
      <c r="E85" s="31"/>
      <c r="F85" s="31"/>
      <c r="G85" s="31"/>
    </row>
    <row r="86" spans="1:7" x14ac:dyDescent="0.25">
      <c r="A86" s="1" t="s">
        <v>150</v>
      </c>
      <c r="B86" s="1" t="str">
        <f>"0294-8168"</f>
        <v>0294-8168</v>
      </c>
      <c r="C86" s="1" t="s">
        <v>151</v>
      </c>
      <c r="D86" s="31"/>
      <c r="E86" s="31"/>
      <c r="F86" s="31"/>
      <c r="G86" s="31" t="s">
        <v>308</v>
      </c>
    </row>
    <row r="87" spans="1:7" ht="71.25" x14ac:dyDescent="0.25">
      <c r="A87" s="1" t="s">
        <v>152</v>
      </c>
      <c r="B87" s="1" t="str">
        <f>"0994-1819"</f>
        <v>0994-1819</v>
      </c>
      <c r="C87" s="1" t="s">
        <v>153</v>
      </c>
      <c r="D87" s="31"/>
      <c r="E87" s="31"/>
      <c r="F87" s="31"/>
      <c r="G87" s="31" t="s">
        <v>318</v>
      </c>
    </row>
    <row r="88" spans="1:7" x14ac:dyDescent="0.25">
      <c r="A88" s="1" t="s">
        <v>154</v>
      </c>
      <c r="B88" s="1" t="str">
        <f>"0752-305X"</f>
        <v>0752-305X</v>
      </c>
      <c r="C88" s="1" t="s">
        <v>155</v>
      </c>
      <c r="D88" s="31"/>
      <c r="E88" s="31"/>
      <c r="F88" s="31"/>
      <c r="G88" s="31"/>
    </row>
    <row r="89" spans="1:7" ht="42.75" x14ac:dyDescent="0.25">
      <c r="A89" s="1" t="s">
        <v>331</v>
      </c>
      <c r="B89" s="1" t="str">
        <f>"1141-4995"</f>
        <v>1141-4995</v>
      </c>
      <c r="C89" s="1" t="s">
        <v>156</v>
      </c>
      <c r="D89" s="31"/>
      <c r="E89" s="31"/>
      <c r="F89" s="31"/>
      <c r="G89" s="31" t="s">
        <v>344</v>
      </c>
    </row>
    <row r="90" spans="1:7" ht="57" x14ac:dyDescent="0.25">
      <c r="A90" s="1" t="s">
        <v>157</v>
      </c>
      <c r="B90" s="1" t="str">
        <f>"0988-6737"</f>
        <v>0988-6737</v>
      </c>
      <c r="C90" s="1" t="s">
        <v>158</v>
      </c>
      <c r="D90" s="31"/>
      <c r="E90" s="31"/>
      <c r="F90" s="31"/>
      <c r="G90" s="31"/>
    </row>
    <row r="91" spans="1:7" ht="28.5" x14ac:dyDescent="0.25">
      <c r="A91" s="1" t="s">
        <v>159</v>
      </c>
      <c r="B91" s="1" t="str">
        <f>"0222-9617"</f>
        <v>0222-9617</v>
      </c>
      <c r="C91" s="1" t="s">
        <v>160</v>
      </c>
      <c r="D91" s="31"/>
      <c r="E91" s="31"/>
      <c r="F91" s="31"/>
      <c r="G91" s="31" t="s">
        <v>302</v>
      </c>
    </row>
    <row r="92" spans="1:7" x14ac:dyDescent="0.25">
      <c r="A92" s="1" t="s">
        <v>161</v>
      </c>
      <c r="B92" s="1" t="str">
        <f>"0779-3677"</f>
        <v>0779-3677</v>
      </c>
      <c r="C92" s="1" t="s">
        <v>162</v>
      </c>
      <c r="D92" s="31"/>
      <c r="E92" s="31"/>
      <c r="F92" s="31"/>
      <c r="G92" s="31"/>
    </row>
    <row r="93" spans="1:7" x14ac:dyDescent="0.25">
      <c r="A93" s="1" t="s">
        <v>163</v>
      </c>
      <c r="B93" s="1" t="str">
        <f>"0760-5420"</f>
        <v>0760-5420</v>
      </c>
      <c r="C93" s="1" t="s">
        <v>164</v>
      </c>
      <c r="D93" s="31"/>
      <c r="E93" s="31"/>
      <c r="F93" s="31"/>
      <c r="G93" s="31"/>
    </row>
    <row r="94" spans="1:7" ht="28.5" x14ac:dyDescent="0.25">
      <c r="A94" s="1" t="s">
        <v>165</v>
      </c>
      <c r="B94" s="1" t="str">
        <f>"0754-8761"</f>
        <v>0754-8761</v>
      </c>
      <c r="C94" s="1" t="s">
        <v>166</v>
      </c>
      <c r="D94" s="31"/>
      <c r="E94" s="31"/>
      <c r="F94" s="31"/>
      <c r="G94" s="31"/>
    </row>
    <row r="95" spans="1:7" ht="42.75" x14ac:dyDescent="0.25">
      <c r="A95" s="1" t="s">
        <v>167</v>
      </c>
      <c r="B95" s="1" t="str">
        <f>"0031-6032"</f>
        <v>0031-6032</v>
      </c>
      <c r="C95" s="1" t="s">
        <v>168</v>
      </c>
      <c r="D95" s="31"/>
      <c r="E95" s="31"/>
      <c r="F95" s="31"/>
      <c r="G95" s="31" t="s">
        <v>291</v>
      </c>
    </row>
    <row r="96" spans="1:7" ht="42.75" x14ac:dyDescent="0.25">
      <c r="A96" s="1" t="s">
        <v>169</v>
      </c>
      <c r="B96" s="1" t="str">
        <f>"0032-4663"</f>
        <v>0032-4663</v>
      </c>
      <c r="C96" s="1" t="s">
        <v>170</v>
      </c>
      <c r="D96" s="31"/>
      <c r="E96" s="31"/>
      <c r="F96" s="31"/>
      <c r="G96" s="31" t="s">
        <v>292</v>
      </c>
    </row>
    <row r="97" spans="1:7" ht="28.5" x14ac:dyDescent="0.25">
      <c r="A97" s="1" t="s">
        <v>171</v>
      </c>
      <c r="B97" s="1" t="str">
        <f>"0245-9442"</f>
        <v>0245-9442</v>
      </c>
      <c r="C97" s="1" t="s">
        <v>172</v>
      </c>
      <c r="D97" s="31"/>
      <c r="E97" s="31"/>
      <c r="F97" s="31"/>
      <c r="G97" s="31" t="s">
        <v>305</v>
      </c>
    </row>
    <row r="98" spans="1:7" ht="28.5" x14ac:dyDescent="0.25">
      <c r="A98" s="1" t="s">
        <v>173</v>
      </c>
      <c r="B98" s="1" t="str">
        <f>"0033-0884"</f>
        <v>0033-0884</v>
      </c>
      <c r="C98" s="1" t="s">
        <v>174</v>
      </c>
      <c r="D98" s="31"/>
      <c r="E98" s="31"/>
      <c r="F98" s="31"/>
      <c r="G98" s="31" t="s">
        <v>293</v>
      </c>
    </row>
    <row r="99" spans="1:7" ht="42.75" x14ac:dyDescent="0.25">
      <c r="A99" s="1" t="s">
        <v>332</v>
      </c>
      <c r="B99" s="1" t="str">
        <f>"0291-8382"</f>
        <v>0291-8382</v>
      </c>
      <c r="C99" s="1" t="s">
        <v>175</v>
      </c>
      <c r="D99" s="31"/>
      <c r="E99" s="31"/>
      <c r="F99" s="31"/>
      <c r="G99" s="31" t="s">
        <v>345</v>
      </c>
    </row>
    <row r="100" spans="1:7" x14ac:dyDescent="0.25">
      <c r="A100" s="1" t="s">
        <v>176</v>
      </c>
      <c r="B100" s="1" t="str">
        <f>"0980-7764"</f>
        <v>0980-7764</v>
      </c>
      <c r="C100" s="1" t="s">
        <v>177</v>
      </c>
      <c r="D100" s="31"/>
      <c r="E100" s="31"/>
      <c r="F100" s="31"/>
      <c r="G100" s="31" t="s">
        <v>278</v>
      </c>
    </row>
    <row r="101" spans="1:7" ht="85.5" x14ac:dyDescent="0.25">
      <c r="A101" s="1" t="s">
        <v>178</v>
      </c>
      <c r="B101" s="1" t="str">
        <f>"0484-0305"</f>
        <v>0484-0305</v>
      </c>
      <c r="C101" s="1" t="s">
        <v>179</v>
      </c>
      <c r="D101" s="31"/>
      <c r="E101" s="31"/>
      <c r="F101" s="31"/>
      <c r="G101" s="31" t="s">
        <v>315</v>
      </c>
    </row>
    <row r="102" spans="1:7" ht="28.5" x14ac:dyDescent="0.25">
      <c r="A102" s="1" t="s">
        <v>180</v>
      </c>
      <c r="B102" s="1" t="str">
        <f>"0220-9926"</f>
        <v>0220-9926</v>
      </c>
      <c r="C102" s="1" t="s">
        <v>181</v>
      </c>
      <c r="D102" s="31"/>
      <c r="E102" s="31"/>
      <c r="F102" s="31"/>
      <c r="G102" s="31"/>
    </row>
    <row r="103" spans="1:7" ht="28.5" x14ac:dyDescent="0.25">
      <c r="A103" s="1" t="s">
        <v>182</v>
      </c>
      <c r="B103" s="1" t="str">
        <f>"0034-124X"</f>
        <v>0034-124X</v>
      </c>
      <c r="C103" s="1" t="s">
        <v>183</v>
      </c>
      <c r="D103" s="31"/>
      <c r="E103" s="31"/>
      <c r="F103" s="31"/>
      <c r="G103" s="31" t="s">
        <v>286</v>
      </c>
    </row>
    <row r="104" spans="1:7" ht="57" x14ac:dyDescent="0.25">
      <c r="A104" s="1" t="s">
        <v>184</v>
      </c>
      <c r="B104" s="1" t="str">
        <f>"1149-1590"</f>
        <v>1149-1590</v>
      </c>
      <c r="C104" s="1" t="s">
        <v>185</v>
      </c>
      <c r="D104" s="31"/>
      <c r="E104" s="31"/>
      <c r="F104" s="31"/>
      <c r="G104" s="31"/>
    </row>
    <row r="105" spans="1:7" ht="85.5" x14ac:dyDescent="0.25">
      <c r="A105" s="31" t="s">
        <v>312</v>
      </c>
      <c r="B105" s="1" t="str">
        <f>"1141-2186"</f>
        <v>1141-2186</v>
      </c>
      <c r="C105" s="1" t="s">
        <v>186</v>
      </c>
      <c r="D105" s="31"/>
      <c r="E105" s="31"/>
      <c r="F105" s="31"/>
      <c r="G105" s="31" t="s">
        <v>286</v>
      </c>
    </row>
    <row r="106" spans="1:7" x14ac:dyDescent="0.25">
      <c r="A106" s="1" t="s">
        <v>187</v>
      </c>
      <c r="B106" s="1" t="str">
        <f>"0765-9814"</f>
        <v>0765-9814</v>
      </c>
      <c r="C106" s="1" t="s">
        <v>188</v>
      </c>
      <c r="D106" s="31"/>
      <c r="E106" s="31"/>
      <c r="F106" s="31"/>
      <c r="G106" s="31"/>
    </row>
    <row r="107" spans="1:7" ht="42.75" x14ac:dyDescent="0.25">
      <c r="A107" s="1" t="s">
        <v>189</v>
      </c>
      <c r="B107" s="1" t="str">
        <f>"0992-9215"</f>
        <v>0992-9215</v>
      </c>
      <c r="C107" s="1" t="s">
        <v>190</v>
      </c>
      <c r="D107" s="31"/>
      <c r="E107" s="31"/>
      <c r="F107" s="31"/>
      <c r="G107" s="31"/>
    </row>
    <row r="108" spans="1:7" x14ac:dyDescent="0.25">
      <c r="A108" s="1" t="s">
        <v>191</v>
      </c>
      <c r="B108" s="1" t="str">
        <f>"1420-0368"</f>
        <v>1420-0368</v>
      </c>
      <c r="C108" s="1" t="s">
        <v>192</v>
      </c>
      <c r="D108" s="31"/>
      <c r="E108" s="31"/>
      <c r="F108" s="31"/>
      <c r="G108" s="31"/>
    </row>
    <row r="109" spans="1:7" x14ac:dyDescent="0.25">
      <c r="A109" s="1" t="s">
        <v>193</v>
      </c>
      <c r="B109" s="1" t="str">
        <f>"0772-1676"</f>
        <v>0772-1676</v>
      </c>
      <c r="C109" s="1" t="s">
        <v>194</v>
      </c>
      <c r="D109" s="31"/>
      <c r="E109" s="31"/>
      <c r="F109" s="31"/>
      <c r="G109" s="31"/>
    </row>
    <row r="110" spans="1:7" ht="28.5" x14ac:dyDescent="0.25">
      <c r="A110" s="1" t="s">
        <v>195</v>
      </c>
      <c r="B110" s="1" t="str">
        <f>"0375-975X"</f>
        <v>0375-975X</v>
      </c>
      <c r="C110" s="1" t="s">
        <v>196</v>
      </c>
      <c r="D110" s="31"/>
      <c r="E110" s="31"/>
      <c r="F110" s="31"/>
      <c r="G110" s="31" t="s">
        <v>285</v>
      </c>
    </row>
    <row r="111" spans="1:7" x14ac:dyDescent="0.25">
      <c r="A111" s="1" t="s">
        <v>197</v>
      </c>
      <c r="B111" s="1" t="str">
        <f>"0769-2064"</f>
        <v>0769-2064</v>
      </c>
      <c r="C111" s="1" t="s">
        <v>198</v>
      </c>
      <c r="D111" s="31"/>
      <c r="E111" s="31"/>
      <c r="F111" s="31"/>
      <c r="G111" s="31"/>
    </row>
    <row r="112" spans="1:7" x14ac:dyDescent="0.25">
      <c r="A112" s="1" t="s">
        <v>199</v>
      </c>
      <c r="B112" s="1" t="s">
        <v>200</v>
      </c>
      <c r="C112" s="1" t="s">
        <v>201</v>
      </c>
      <c r="D112" s="31"/>
      <c r="E112" s="31"/>
      <c r="F112" s="31"/>
      <c r="G112" s="31" t="s">
        <v>275</v>
      </c>
    </row>
    <row r="113" spans="1:7" ht="28.5" x14ac:dyDescent="0.25">
      <c r="A113" s="1" t="s">
        <v>202</v>
      </c>
      <c r="B113" s="1" t="str">
        <f>"0035-1628"</f>
        <v>0035-1628</v>
      </c>
      <c r="C113" s="1" t="s">
        <v>203</v>
      </c>
      <c r="D113" s="31"/>
      <c r="E113" s="31"/>
      <c r="F113" s="31"/>
      <c r="G113" s="31" t="s">
        <v>276</v>
      </c>
    </row>
    <row r="114" spans="1:7" ht="28.5" x14ac:dyDescent="0.25">
      <c r="A114" s="1" t="s">
        <v>204</v>
      </c>
      <c r="B114" s="1" t="str">
        <f>"1252-2953"</f>
        <v>1252-2953</v>
      </c>
      <c r="C114" s="1" t="s">
        <v>205</v>
      </c>
      <c r="D114" s="31"/>
      <c r="E114" s="31"/>
      <c r="F114" s="31"/>
      <c r="G114" s="31" t="s">
        <v>285</v>
      </c>
    </row>
    <row r="115" spans="1:7" ht="99.75" x14ac:dyDescent="0.25">
      <c r="A115" s="1" t="s">
        <v>206</v>
      </c>
      <c r="B115" s="1" t="str">
        <f>"0297-0376"</f>
        <v>0297-0376</v>
      </c>
      <c r="C115" s="1" t="s">
        <v>207</v>
      </c>
      <c r="D115" s="31"/>
      <c r="E115" s="31"/>
      <c r="F115" s="31"/>
      <c r="G115" s="31"/>
    </row>
    <row r="116" spans="1:7" x14ac:dyDescent="0.25">
      <c r="A116" s="1" t="s">
        <v>208</v>
      </c>
      <c r="B116" s="1" t="str">
        <f>"0035-2969"</f>
        <v>0035-2969</v>
      </c>
      <c r="C116" s="1" t="s">
        <v>209</v>
      </c>
      <c r="D116" s="31"/>
      <c r="E116" s="31"/>
      <c r="F116" s="31"/>
      <c r="G116" s="31" t="s">
        <v>294</v>
      </c>
    </row>
    <row r="117" spans="1:7" ht="42.75" x14ac:dyDescent="0.25">
      <c r="A117" s="1" t="s">
        <v>210</v>
      </c>
      <c r="B117" s="1" t="str">
        <f>"0035-2985"</f>
        <v>0035-2985</v>
      </c>
      <c r="C117" s="1" t="s">
        <v>211</v>
      </c>
      <c r="D117" s="31"/>
      <c r="E117" s="31"/>
      <c r="F117" s="31"/>
      <c r="G117" s="31" t="s">
        <v>295</v>
      </c>
    </row>
    <row r="118" spans="1:7" ht="28.5" x14ac:dyDescent="0.25">
      <c r="A118" s="1" t="s">
        <v>212</v>
      </c>
      <c r="B118" s="1" t="str">
        <f>"0707-9699"</f>
        <v>0707-9699</v>
      </c>
      <c r="C118" s="1" t="s">
        <v>213</v>
      </c>
      <c r="D118" s="31"/>
      <c r="E118" s="31"/>
      <c r="F118" s="31"/>
      <c r="G118" s="31"/>
    </row>
    <row r="119" spans="1:7" ht="28.5" x14ac:dyDescent="0.25">
      <c r="A119" s="1" t="s">
        <v>214</v>
      </c>
      <c r="B119" s="1" t="str">
        <f>"0035-4325"</f>
        <v>0035-4325</v>
      </c>
      <c r="C119" s="1" t="s">
        <v>215</v>
      </c>
      <c r="D119" s="31"/>
      <c r="E119" s="31"/>
      <c r="F119" s="31"/>
      <c r="G119" s="31" t="s">
        <v>277</v>
      </c>
    </row>
    <row r="120" spans="1:7" x14ac:dyDescent="0.25">
      <c r="A120" s="1" t="s">
        <v>216</v>
      </c>
      <c r="B120" s="1" t="str">
        <f>"1249-8602"</f>
        <v>1249-8602</v>
      </c>
      <c r="C120" s="1" t="s">
        <v>217</v>
      </c>
      <c r="D120" s="31"/>
      <c r="E120" s="31"/>
      <c r="F120" s="31"/>
      <c r="G120" s="31"/>
    </row>
    <row r="121" spans="1:7" ht="28.5" x14ac:dyDescent="0.25">
      <c r="A121" s="1" t="s">
        <v>218</v>
      </c>
      <c r="B121" s="1" t="str">
        <f>"0151-1998"</f>
        <v>0151-1998</v>
      </c>
      <c r="C121" s="1" t="s">
        <v>219</v>
      </c>
      <c r="D121" s="31"/>
      <c r="E121" s="31"/>
      <c r="F121" s="31"/>
      <c r="G121" s="31" t="s">
        <v>301</v>
      </c>
    </row>
    <row r="122" spans="1:7" x14ac:dyDescent="0.25">
      <c r="A122" s="1" t="s">
        <v>220</v>
      </c>
      <c r="B122" s="1" t="str">
        <f>"0995-3914"</f>
        <v>0995-3914</v>
      </c>
      <c r="C122" s="1" t="s">
        <v>221</v>
      </c>
      <c r="D122" s="31"/>
      <c r="E122" s="31"/>
      <c r="F122" s="31"/>
      <c r="G122" s="31" t="s">
        <v>319</v>
      </c>
    </row>
    <row r="123" spans="1:7" ht="213.75" x14ac:dyDescent="0.25">
      <c r="A123" s="1" t="s">
        <v>333</v>
      </c>
      <c r="B123" s="1" t="str">
        <f>"0036-5041"</f>
        <v>0036-5041</v>
      </c>
      <c r="C123" s="1" t="s">
        <v>222</v>
      </c>
      <c r="D123" s="31"/>
      <c r="E123" s="31"/>
      <c r="F123" s="31"/>
      <c r="G123" s="31" t="s">
        <v>346</v>
      </c>
    </row>
    <row r="124" spans="1:7" ht="42.75" x14ac:dyDescent="0.25">
      <c r="A124" s="1" t="s">
        <v>223</v>
      </c>
      <c r="B124" s="1" t="str">
        <f>"0996-6994"</f>
        <v>0996-6994</v>
      </c>
      <c r="C124" s="1" t="s">
        <v>224</v>
      </c>
      <c r="D124" s="31"/>
      <c r="E124" s="31"/>
      <c r="F124" s="31"/>
      <c r="G124" s="31" t="s">
        <v>320</v>
      </c>
    </row>
    <row r="125" spans="1:7" ht="57" x14ac:dyDescent="0.25">
      <c r="A125" s="1" t="s">
        <v>225</v>
      </c>
      <c r="B125" s="1" t="str">
        <f>"0294-0337"</f>
        <v>0294-0337</v>
      </c>
      <c r="C125" s="1" t="s">
        <v>226</v>
      </c>
      <c r="D125" s="31"/>
      <c r="E125" s="31"/>
      <c r="F125" s="31"/>
      <c r="G125" s="31" t="s">
        <v>307</v>
      </c>
    </row>
    <row r="126" spans="1:7" ht="42.75" x14ac:dyDescent="0.25">
      <c r="A126" s="1" t="s">
        <v>227</v>
      </c>
      <c r="B126" s="1" t="str">
        <f>"2032-6106"</f>
        <v>2032-6106</v>
      </c>
      <c r="C126" s="1" t="s">
        <v>228</v>
      </c>
      <c r="D126" s="31"/>
      <c r="E126" s="31"/>
      <c r="F126" s="31"/>
      <c r="G126" s="31"/>
    </row>
    <row r="127" spans="1:7" ht="42.75" x14ac:dyDescent="0.25">
      <c r="A127" s="1" t="s">
        <v>229</v>
      </c>
      <c r="B127" s="1" t="s">
        <v>230</v>
      </c>
      <c r="C127" s="1" t="s">
        <v>231</v>
      </c>
      <c r="D127" s="31"/>
      <c r="E127" s="31"/>
      <c r="F127" s="31"/>
      <c r="G127" s="31"/>
    </row>
    <row r="128" spans="1:7" ht="42.75" x14ac:dyDescent="0.25">
      <c r="A128" s="1" t="s">
        <v>232</v>
      </c>
      <c r="B128" s="1" t="str">
        <f>"0038-0296"</f>
        <v>0038-0296</v>
      </c>
      <c r="C128" s="1" t="s">
        <v>233</v>
      </c>
      <c r="D128" s="31"/>
      <c r="E128" s="31"/>
      <c r="F128" s="31"/>
      <c r="G128" s="31" t="s">
        <v>296</v>
      </c>
    </row>
    <row r="129" spans="1:7" x14ac:dyDescent="0.25">
      <c r="A129" s="1" t="s">
        <v>234</v>
      </c>
      <c r="B129" s="1" t="s">
        <v>235</v>
      </c>
      <c r="C129" s="1" t="s">
        <v>236</v>
      </c>
      <c r="D129" s="31"/>
      <c r="E129" s="31"/>
      <c r="F129" s="31"/>
      <c r="G129" s="31" t="s">
        <v>269</v>
      </c>
    </row>
    <row r="130" spans="1:7" x14ac:dyDescent="0.25">
      <c r="A130" s="1" t="s">
        <v>237</v>
      </c>
      <c r="B130" s="1" t="str">
        <f>"1141-4421"</f>
        <v>1141-4421</v>
      </c>
      <c r="C130" s="1" t="s">
        <v>238</v>
      </c>
      <c r="D130" s="31"/>
      <c r="E130" s="31"/>
      <c r="F130" s="31"/>
      <c r="G130" s="31"/>
    </row>
    <row r="131" spans="1:7" ht="57" x14ac:dyDescent="0.25">
      <c r="A131" s="1" t="s">
        <v>239</v>
      </c>
      <c r="B131" s="1" t="str">
        <f>"0991-2428"</f>
        <v>0991-2428</v>
      </c>
      <c r="C131" s="1" t="s">
        <v>240</v>
      </c>
      <c r="D131" s="31"/>
      <c r="E131" s="31"/>
      <c r="F131" s="31"/>
      <c r="G131" s="31" t="s">
        <v>317</v>
      </c>
    </row>
    <row r="132" spans="1:7" ht="42.75" x14ac:dyDescent="0.25">
      <c r="A132" s="1" t="s">
        <v>241</v>
      </c>
      <c r="B132" s="1" t="str">
        <f>"0250-4952"</f>
        <v>0250-4952</v>
      </c>
      <c r="C132" s="1" t="s">
        <v>242</v>
      </c>
      <c r="D132" s="31"/>
      <c r="E132" s="31"/>
      <c r="F132" s="31"/>
      <c r="G132" s="31" t="s">
        <v>300</v>
      </c>
    </row>
    <row r="133" spans="1:7" x14ac:dyDescent="0.25">
      <c r="A133" s="1" t="s">
        <v>243</v>
      </c>
      <c r="B133" s="1" t="str">
        <f>"0040-9375"</f>
        <v>0040-9375</v>
      </c>
      <c r="C133" s="1" t="s">
        <v>244</v>
      </c>
      <c r="D133" s="31"/>
      <c r="E133" s="31"/>
      <c r="F133" s="31"/>
      <c r="G133" s="31" t="s">
        <v>297</v>
      </c>
    </row>
    <row r="134" spans="1:7" ht="28.5" x14ac:dyDescent="0.25">
      <c r="A134" s="1" t="s">
        <v>245</v>
      </c>
      <c r="B134" s="1" t="str">
        <f>"0373-1944"</f>
        <v>0373-1944</v>
      </c>
      <c r="C134" s="1" t="s">
        <v>246</v>
      </c>
      <c r="D134" s="31"/>
      <c r="E134" s="31"/>
      <c r="F134" s="31"/>
      <c r="G134" s="31" t="s">
        <v>311</v>
      </c>
    </row>
    <row r="135" spans="1:7" ht="42.75" x14ac:dyDescent="0.25">
      <c r="A135" s="1" t="s">
        <v>247</v>
      </c>
      <c r="B135" s="1" t="str">
        <f>"0753-9711"</f>
        <v>0753-9711</v>
      </c>
      <c r="C135" s="1" t="s">
        <v>248</v>
      </c>
      <c r="D135" s="31"/>
      <c r="E135" s="31"/>
      <c r="F135" s="31"/>
      <c r="G135" s="31"/>
    </row>
    <row r="136" spans="1:7" ht="57" x14ac:dyDescent="0.25">
      <c r="A136" s="1" t="s">
        <v>249</v>
      </c>
      <c r="B136" s="1" t="str">
        <f>"1967-0192"</f>
        <v>1967-0192</v>
      </c>
      <c r="C136" s="1" t="s">
        <v>250</v>
      </c>
      <c r="D136" s="31"/>
      <c r="E136" s="31"/>
      <c r="F136" s="31"/>
      <c r="G136" s="31" t="s">
        <v>316</v>
      </c>
    </row>
    <row r="137" spans="1:7" ht="28.5" x14ac:dyDescent="0.25">
      <c r="A137" s="1" t="s">
        <v>251</v>
      </c>
      <c r="B137" s="1" t="str">
        <f>"0988-839X"</f>
        <v>0988-839X</v>
      </c>
      <c r="C137" s="1" t="s">
        <v>252</v>
      </c>
      <c r="D137" s="31"/>
      <c r="E137" s="31"/>
      <c r="F137" s="31"/>
      <c r="G137" s="31"/>
    </row>
    <row r="138" spans="1:7" x14ac:dyDescent="0.25">
      <c r="A138" s="1" t="s">
        <v>253</v>
      </c>
      <c r="B138" s="1" t="str">
        <f>"0041-7041"</f>
        <v>0041-7041</v>
      </c>
      <c r="C138" s="1" t="s">
        <v>254</v>
      </c>
      <c r="D138" s="31"/>
      <c r="E138" s="31"/>
      <c r="F138" s="31"/>
      <c r="G138" s="31"/>
    </row>
    <row r="139" spans="1:7" ht="57" x14ac:dyDescent="0.25">
      <c r="A139" s="1" t="s">
        <v>255</v>
      </c>
      <c r="B139" s="1" t="str">
        <f>"0151-1904"</f>
        <v>0151-1904</v>
      </c>
      <c r="C139" s="1" t="s">
        <v>256</v>
      </c>
      <c r="D139" s="31"/>
      <c r="E139" s="31"/>
      <c r="F139" s="31"/>
      <c r="G139" s="31"/>
    </row>
    <row r="140" spans="1:7" ht="42.75" x14ac:dyDescent="0.25">
      <c r="A140" s="1" t="s">
        <v>257</v>
      </c>
      <c r="B140" s="1" t="str">
        <f>"0042-5605"</f>
        <v>0042-5605</v>
      </c>
      <c r="C140" s="1" t="s">
        <v>258</v>
      </c>
      <c r="D140" s="31"/>
      <c r="E140" s="31"/>
      <c r="F140" s="31"/>
      <c r="G140" s="31" t="s">
        <v>298</v>
      </c>
    </row>
    <row r="141" spans="1:7" ht="28.5" x14ac:dyDescent="0.25">
      <c r="A141" s="1" t="s">
        <v>259</v>
      </c>
      <c r="B141" s="1" t="str">
        <f>"1152-6653"</f>
        <v>1152-6653</v>
      </c>
      <c r="C141" s="1" t="s">
        <v>260</v>
      </c>
      <c r="D141" s="31"/>
      <c r="E141" s="31"/>
      <c r="F141" s="31"/>
      <c r="G141" s="31"/>
    </row>
    <row r="142" spans="1:7" ht="42.75" x14ac:dyDescent="0.25">
      <c r="A142" s="1" t="s">
        <v>261</v>
      </c>
      <c r="B142" s="31" t="s">
        <v>266</v>
      </c>
      <c r="C142" s="1" t="s">
        <v>262</v>
      </c>
      <c r="D142" s="31"/>
      <c r="E142" s="31"/>
      <c r="F142" s="31"/>
      <c r="G142" s="31"/>
    </row>
    <row r="143" spans="1:7" x14ac:dyDescent="0.25">
      <c r="A143" s="1" t="s">
        <v>263</v>
      </c>
      <c r="B143" s="1" t="s">
        <v>264</v>
      </c>
      <c r="C143" s="1" t="s">
        <v>265</v>
      </c>
      <c r="D143" s="31"/>
      <c r="E143" s="31"/>
      <c r="F143" s="31"/>
      <c r="G143" s="31"/>
    </row>
    <row r="144" spans="1:7" x14ac:dyDescent="0.25">
      <c r="D144" s="31" t="s">
        <v>7</v>
      </c>
      <c r="E144" s="31">
        <f>SUM(E17:E143)</f>
        <v>0</v>
      </c>
      <c r="F144" s="32">
        <f>SUM(F17:F143)</f>
        <v>0</v>
      </c>
      <c r="G144" s="31"/>
    </row>
  </sheetData>
  <mergeCells count="15">
    <mergeCell ref="A3:F3"/>
    <mergeCell ref="A1:F1"/>
    <mergeCell ref="A2:F2"/>
    <mergeCell ref="B7:F7"/>
    <mergeCell ref="B10:F10"/>
    <mergeCell ref="B12:F12"/>
    <mergeCell ref="D4:F4"/>
    <mergeCell ref="A6:F6"/>
    <mergeCell ref="A15:G15"/>
    <mergeCell ref="B11:F11"/>
    <mergeCell ref="A5:F5"/>
    <mergeCell ref="B8:F8"/>
    <mergeCell ref="B9:F9"/>
    <mergeCell ref="A7:A9"/>
    <mergeCell ref="A10:A11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2025-05-05T12:44:19Z</dcterms:modified>
</cp:coreProperties>
</file>